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d+excel\Pavel\KomiseVystavby\primak\Matejka\"/>
    </mc:Choice>
  </mc:AlternateContent>
  <bookViews>
    <workbookView xWindow="0" yWindow="0" windowWidth="18450" windowHeight="11460" tabRatio="694" firstSheet="5" activeTab="5"/>
  </bookViews>
  <sheets>
    <sheet name="FS_ne" sheetId="2" state="hidden" r:id="rId1"/>
    <sheet name="Preparcelace_V1" sheetId="4" state="hidden" r:id="rId2"/>
    <sheet name="Pokus 2_ne blbost" sheetId="7" state="hidden" r:id="rId3"/>
    <sheet name="Hejtich x obec V1" sheetId="8" state="hidden" r:id="rId4"/>
    <sheet name="Pv x hejtich x o" sheetId="9" state="hidden" r:id="rId5"/>
    <sheet name="Hejtich x MC V6_2 finance" sheetId="27" r:id="rId6"/>
  </sheets>
  <calcPr calcId="152511"/>
</workbook>
</file>

<file path=xl/calcChain.xml><?xml version="1.0" encoding="utf-8"?>
<calcChain xmlns="http://schemas.openxmlformats.org/spreadsheetml/2006/main">
  <c r="G17" i="27" l="1"/>
  <c r="E35" i="27" s="1"/>
  <c r="I19" i="27"/>
  <c r="H39" i="27"/>
  <c r="G20" i="27"/>
  <c r="I16" i="27"/>
  <c r="I17" i="27"/>
  <c r="I18" i="27"/>
  <c r="I20" i="27"/>
  <c r="I21" i="27"/>
  <c r="I22" i="27"/>
  <c r="I23" i="27"/>
  <c r="I24" i="27"/>
  <c r="I15" i="27"/>
  <c r="G22" i="27"/>
  <c r="E37" i="27" s="1"/>
  <c r="E36" i="27"/>
  <c r="G16" i="27"/>
  <c r="G15" i="27"/>
  <c r="D22" i="27"/>
  <c r="D23" i="27"/>
  <c r="D24" i="27"/>
  <c r="D20" i="27"/>
  <c r="D17" i="27"/>
  <c r="D15" i="27"/>
  <c r="G34" i="27" s="1"/>
  <c r="G40" i="27" s="1"/>
  <c r="F9" i="27"/>
  <c r="F10" i="27"/>
  <c r="F8" i="27"/>
  <c r="J40" i="27"/>
  <c r="F40" i="27"/>
  <c r="D39" i="27"/>
  <c r="K35" i="27" l="1"/>
  <c r="I34" i="27"/>
  <c r="I39" i="27" s="1"/>
  <c r="J41" i="27"/>
  <c r="K37" i="27"/>
  <c r="I25" i="27"/>
  <c r="E39" i="27"/>
  <c r="E41" i="27" s="1"/>
  <c r="K36" i="27"/>
  <c r="D41" i="27"/>
  <c r="I16" i="9"/>
  <c r="H15" i="9"/>
  <c r="F16" i="9"/>
  <c r="F17" i="9" s="1"/>
  <c r="E15" i="9"/>
  <c r="I30" i="9"/>
  <c r="E29" i="9"/>
  <c r="E31" i="9" s="1"/>
  <c r="E17" i="8"/>
  <c r="H17" i="8"/>
  <c r="F18" i="8"/>
  <c r="I18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4" i="7"/>
  <c r="O3" i="7"/>
  <c r="D30" i="7"/>
  <c r="E30" i="7"/>
  <c r="F30" i="7"/>
  <c r="G30" i="7"/>
  <c r="H30" i="7"/>
  <c r="I30" i="7"/>
  <c r="J30" i="7"/>
  <c r="K30" i="7"/>
  <c r="L30" i="7"/>
  <c r="M30" i="7"/>
  <c r="N30" i="7"/>
  <c r="C30" i="7"/>
  <c r="F26" i="4"/>
  <c r="K9" i="4"/>
  <c r="J15" i="4"/>
  <c r="J13" i="4"/>
  <c r="J16" i="4"/>
  <c r="J14" i="4"/>
  <c r="J17" i="4" s="1"/>
  <c r="J7" i="4"/>
  <c r="J9" i="4" s="1"/>
  <c r="I6" i="4"/>
  <c r="I7" i="4"/>
  <c r="I8" i="4"/>
  <c r="L8" i="4" s="1"/>
  <c r="I5" i="4"/>
  <c r="L5" i="4" s="1"/>
  <c r="K13" i="4" s="1"/>
  <c r="D14" i="2"/>
  <c r="B26" i="2" s="1"/>
  <c r="B15" i="2"/>
  <c r="E15" i="2" s="1"/>
  <c r="D34" i="2" s="1"/>
  <c r="B20" i="2"/>
  <c r="G20" i="2" s="1"/>
  <c r="H20" i="2" s="1"/>
  <c r="A26" i="2"/>
  <c r="A21" i="2"/>
  <c r="A22" i="2"/>
  <c r="A23" i="2"/>
  <c r="A24" i="2"/>
  <c r="A25" i="2"/>
  <c r="A20" i="2"/>
  <c r="D8" i="2"/>
  <c r="D9" i="2"/>
  <c r="B21" i="2" s="1"/>
  <c r="G21" i="2" s="1"/>
  <c r="H21" i="2" s="1"/>
  <c r="D10" i="2"/>
  <c r="B22" i="2" s="1"/>
  <c r="G22" i="2" s="1"/>
  <c r="H22" i="2" s="1"/>
  <c r="D11" i="2"/>
  <c r="B23" i="2" s="1"/>
  <c r="G23" i="2" s="1"/>
  <c r="H23" i="2" s="1"/>
  <c r="D13" i="2"/>
  <c r="B25" i="2" s="1"/>
  <c r="D12" i="2"/>
  <c r="B24" i="2" s="1"/>
  <c r="B40" i="2"/>
  <c r="D40" i="2" s="1"/>
  <c r="K16" i="4" l="1"/>
  <c r="N8" i="4"/>
  <c r="K40" i="27"/>
  <c r="K41" i="27" s="1"/>
  <c r="E20" i="8"/>
  <c r="L7" i="4"/>
  <c r="K15" i="4" s="1"/>
  <c r="L6" i="4"/>
  <c r="K14" i="4" s="1"/>
  <c r="G24" i="2"/>
  <c r="H24" i="2" s="1"/>
  <c r="B28" i="2"/>
  <c r="B36" i="2" s="1"/>
  <c r="G28" i="2"/>
  <c r="G40" i="2" s="1"/>
  <c r="D15" i="2"/>
  <c r="H28" i="2"/>
  <c r="K17" i="4" l="1"/>
  <c r="L9" i="4"/>
  <c r="D36" i="2"/>
  <c r="B37" i="2"/>
  <c r="D37" i="2" s="1"/>
  <c r="B48" i="2"/>
  <c r="D48" i="2" s="1"/>
  <c r="C50" i="2" s="1"/>
  <c r="G37" i="2"/>
  <c r="D35" i="2"/>
  <c r="B41" i="2"/>
  <c r="D41" i="2" s="1"/>
  <c r="D49" i="2" l="1"/>
  <c r="D43" i="2"/>
  <c r="B50" i="2" l="1"/>
  <c r="D50" i="2" s="1"/>
</calcChain>
</file>

<file path=xl/sharedStrings.xml><?xml version="1.0" encoding="utf-8"?>
<sst xmlns="http://schemas.openxmlformats.org/spreadsheetml/2006/main" count="324" uniqueCount="179">
  <si>
    <t>m2</t>
  </si>
  <si>
    <t>Studie proveditelnosti</t>
  </si>
  <si>
    <t>Charakteristika pozemků</t>
  </si>
  <si>
    <t>Parc. č.</t>
  </si>
  <si>
    <t>výměra</t>
  </si>
  <si>
    <t>Požad. cena</t>
  </si>
  <si>
    <t>Kč</t>
  </si>
  <si>
    <t>Celkem</t>
  </si>
  <si>
    <t>Míra využití území</t>
  </si>
  <si>
    <t>Plocha</t>
  </si>
  <si>
    <t>Regulativ</t>
  </si>
  <si>
    <t>Podlažnost</t>
  </si>
  <si>
    <t>KPP</t>
  </si>
  <si>
    <t>KZ</t>
  </si>
  <si>
    <t>Max. kapacita FP</t>
  </si>
  <si>
    <t>KZP</t>
  </si>
  <si>
    <t>KPP/podl.</t>
  </si>
  <si>
    <t>Součty</t>
  </si>
  <si>
    <t>Nákladovost projektu</t>
  </si>
  <si>
    <t>Výměra</t>
  </si>
  <si>
    <t>Cena/jedn.</t>
  </si>
  <si>
    <t>Cena</t>
  </si>
  <si>
    <t>Cena pozemků</t>
  </si>
  <si>
    <t>Projekt</t>
  </si>
  <si>
    <t>% z hodnoty?</t>
  </si>
  <si>
    <t>Náklad na sítě na m2 čistý PP</t>
  </si>
  <si>
    <t>Komunikace 12%</t>
  </si>
  <si>
    <t xml:space="preserve">Sítě </t>
  </si>
  <si>
    <t>sítě CG</t>
  </si>
  <si>
    <t>Výstavba domu</t>
  </si>
  <si>
    <t>Max. PP</t>
  </si>
  <si>
    <t>Cena stavby na m2 čisté PP</t>
  </si>
  <si>
    <t xml:space="preserve">výška </t>
  </si>
  <si>
    <t>Cena rezervy na pr. práce apod.</t>
  </si>
  <si>
    <t>obestavěný prostor</t>
  </si>
  <si>
    <t>m3 obest. prostoru</t>
  </si>
  <si>
    <t>Zahradní úpravy</t>
  </si>
  <si>
    <t>Výnosovost projektu</t>
  </si>
  <si>
    <t>Čistá PP</t>
  </si>
  <si>
    <t>koeficient z hrubé PP</t>
  </si>
  <si>
    <t>Cena za 1m2</t>
  </si>
  <si>
    <t>prodejní cena</t>
  </si>
  <si>
    <t>Marže na 1m2</t>
  </si>
  <si>
    <t>k.ú. Klánovice</t>
  </si>
  <si>
    <t>893/1</t>
  </si>
  <si>
    <t>897/3</t>
  </si>
  <si>
    <t>908/1</t>
  </si>
  <si>
    <t>908/14 část</t>
  </si>
  <si>
    <t>redukce -</t>
  </si>
  <si>
    <t>výsledná využitelná</t>
  </si>
  <si>
    <t>Prod. cena</t>
  </si>
  <si>
    <t>SV-B</t>
  </si>
  <si>
    <t>Hejtich</t>
  </si>
  <si>
    <t>Obec</t>
  </si>
  <si>
    <t>Pond. + V.</t>
  </si>
  <si>
    <t>908/14</t>
  </si>
  <si>
    <t xml:space="preserve">Svobodová </t>
  </si>
  <si>
    <t>Sestavení parcel</t>
  </si>
  <si>
    <t>Přímské náměstí</t>
  </si>
  <si>
    <t>Číslo parcely</t>
  </si>
  <si>
    <t>Svobodová</t>
  </si>
  <si>
    <t>Parcela H1</t>
  </si>
  <si>
    <t>Parcela H2</t>
  </si>
  <si>
    <t>Parcela H3</t>
  </si>
  <si>
    <t>Parcela H4</t>
  </si>
  <si>
    <t>Parcela H5</t>
  </si>
  <si>
    <t>Parcela H6</t>
  </si>
  <si>
    <t>Parcela D1</t>
  </si>
  <si>
    <t>Parcela D2</t>
  </si>
  <si>
    <t>Parcela D3</t>
  </si>
  <si>
    <t>Parcela D4</t>
  </si>
  <si>
    <t>Parcela D5</t>
  </si>
  <si>
    <t>Parcela D6</t>
  </si>
  <si>
    <t>Výsledná celková plocha st. parcel</t>
  </si>
  <si>
    <t>Kompenzace komunikace</t>
  </si>
  <si>
    <t>O</t>
  </si>
  <si>
    <t>Výměra SP</t>
  </si>
  <si>
    <t>Zbývá</t>
  </si>
  <si>
    <t>Čistá SP</t>
  </si>
  <si>
    <t>Pond. + V</t>
  </si>
  <si>
    <t>Celkem parc. č.</t>
  </si>
  <si>
    <t>V1</t>
  </si>
  <si>
    <t>dostává</t>
  </si>
  <si>
    <t>vlastní</t>
  </si>
  <si>
    <t>předává</t>
  </si>
  <si>
    <t>Vlastník</t>
  </si>
  <si>
    <t>Dostává</t>
  </si>
  <si>
    <t>Stávající LV</t>
  </si>
  <si>
    <t>Nové LV</t>
  </si>
  <si>
    <t>Prodej</t>
  </si>
  <si>
    <t>Hejtich x Obec</t>
  </si>
  <si>
    <t>H3</t>
  </si>
  <si>
    <t>H4</t>
  </si>
  <si>
    <t>H5</t>
  </si>
  <si>
    <t>H6</t>
  </si>
  <si>
    <t>D3</t>
  </si>
  <si>
    <t>Vlastní</t>
  </si>
  <si>
    <t>Předává</t>
  </si>
  <si>
    <t>D4</t>
  </si>
  <si>
    <t>D5</t>
  </si>
  <si>
    <t>D6</t>
  </si>
  <si>
    <t>Hejtich nové LV</t>
  </si>
  <si>
    <t>H1</t>
  </si>
  <si>
    <t>Hejtich x Pond. + V</t>
  </si>
  <si>
    <t>D2</t>
  </si>
  <si>
    <t>Svobodová nové LV</t>
  </si>
  <si>
    <t>H2</t>
  </si>
  <si>
    <t>Svobodová x Hejtich</t>
  </si>
  <si>
    <t>D1</t>
  </si>
  <si>
    <t>Pond. + V nové LV</t>
  </si>
  <si>
    <t>Pond. + V vlastní</t>
  </si>
  <si>
    <t>Pond. + V x Hejtich</t>
  </si>
  <si>
    <t xml:space="preserve">Hejtich </t>
  </si>
  <si>
    <t>Obec nové LV</t>
  </si>
  <si>
    <t>Obec vlastní</t>
  </si>
  <si>
    <t>Obec x Hejtich</t>
  </si>
  <si>
    <t>Kontrola</t>
  </si>
  <si>
    <t>Velké finále</t>
  </si>
  <si>
    <t>S</t>
  </si>
  <si>
    <t>H</t>
  </si>
  <si>
    <t>P+V</t>
  </si>
  <si>
    <t>Kompenzace za komunikaci</t>
  </si>
  <si>
    <t>Celkem v čistém</t>
  </si>
  <si>
    <t>Vzájemná výměna mezi Hejtichem a obcí</t>
  </si>
  <si>
    <t>Vzájemná výměna mezi P+V a obcí</t>
  </si>
  <si>
    <t>Vzájemná výměna mezi  P+V a Hejtichem</t>
  </si>
  <si>
    <t>Návrh řešení pro paní Pondělíčkovou</t>
  </si>
  <si>
    <t>Zakoupit za tržní cenu od pí. Svobodové část pozemku parc.č. 893/1 o celkové výměře 203 m2</t>
  </si>
  <si>
    <t>Po vzájemném zápočtu prodat za tržní cenu p. Hejtichovi část pozemku parc.č. 898 o celkové výměře 81 m2</t>
  </si>
  <si>
    <t>Z výměry komunikace 1171 m2</t>
  </si>
  <si>
    <t>Kompenzace 167 m2</t>
  </si>
  <si>
    <t>Kompenzace 175 m2</t>
  </si>
  <si>
    <t>Kompenzace 107 m2</t>
  </si>
  <si>
    <t>Kompenzace 353 m2</t>
  </si>
  <si>
    <t>Kompenzace 157 m2</t>
  </si>
  <si>
    <t>Parcela H7</t>
  </si>
  <si>
    <t>Kontrolní součty</t>
  </si>
  <si>
    <t>1 etapa</t>
  </si>
  <si>
    <t>Parcela D7</t>
  </si>
  <si>
    <t>1246 - část</t>
  </si>
  <si>
    <t>V6.2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</si>
  <si>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</si>
  <si>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Saldo </t>
  </si>
  <si>
    <t>Varianta 6.2</t>
  </si>
  <si>
    <t>Směny dílčích výměr</t>
  </si>
  <si>
    <t>V 6.2</t>
  </si>
  <si>
    <t>Skladba výměr a cen jednotlivých parcel</t>
  </si>
  <si>
    <t>Ocenění</t>
  </si>
  <si>
    <t xml:space="preserve">Výměra </t>
  </si>
  <si>
    <t>MČ Praha Klánovice</t>
  </si>
  <si>
    <t>Celkově</t>
  </si>
  <si>
    <t>MČ Praha - Klánovice</t>
  </si>
  <si>
    <t>Celková odhadní cena pozemku</t>
  </si>
  <si>
    <t>Odhadní cena za 1m2</t>
  </si>
  <si>
    <t>Celková výměra pozemku</t>
  </si>
  <si>
    <t>Geometrický plán ze dne 23.7.2020</t>
  </si>
  <si>
    <t>Memorandum ze dne  29.6.2020</t>
  </si>
  <si>
    <t>Podklady:</t>
  </si>
  <si>
    <t>908/22</t>
  </si>
  <si>
    <t>908/23</t>
  </si>
  <si>
    <t>908/24</t>
  </si>
  <si>
    <t>908/25</t>
  </si>
  <si>
    <t>908/26</t>
  </si>
  <si>
    <t>909/1</t>
  </si>
  <si>
    <t>1246/4</t>
  </si>
  <si>
    <t>909/3</t>
  </si>
  <si>
    <t>1246/5</t>
  </si>
  <si>
    <t>909/2</t>
  </si>
  <si>
    <t>1246/2</t>
  </si>
  <si>
    <t>1246/3</t>
  </si>
  <si>
    <t>MČ</t>
  </si>
  <si>
    <t>Výpočet výměr a ocenění směňovaných parcel dle znaleckého posudku</t>
  </si>
  <si>
    <t>Příloha 1. k Usnesení zastupitelstva MČ Praha Klánovice č. .. z 16.12.2020</t>
  </si>
  <si>
    <t>Znalecký posudek o tržní ceně pozemku 908/1 č. 4001-68/2020</t>
  </si>
  <si>
    <t>909/4</t>
  </si>
  <si>
    <t>Vypracoval Ing. Karel Matějka</t>
  </si>
  <si>
    <t>V Klánovicích 7.12.2020</t>
  </si>
  <si>
    <t>Znalecký posudek o tržní ceně pozemku 909 č. 4002-69/2020</t>
  </si>
  <si>
    <t>Znalecký posudek o tržní ceně pozemku 1246 č. 4002-69/2020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</si>
</sst>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indexed="10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4" fillId="2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2" borderId="0" xfId="0" applyFont="1" applyFill="1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1" fontId="5" fillId="0" borderId="0" xfId="0" applyNumberFormat="1" applyFont="1"/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3" borderId="0" xfId="0" applyFont="1" applyFill="1"/>
    <xf numFmtId="1" fontId="5" fillId="3" borderId="0" xfId="0" applyNumberFormat="1" applyFont="1" applyFill="1"/>
    <xf numFmtId="0" fontId="0" fillId="0" borderId="1" xfId="0" applyBorder="1"/>
    <xf numFmtId="0" fontId="0" fillId="4" borderId="0" xfId="0" applyFill="1"/>
    <xf numFmtId="0" fontId="12" fillId="0" borderId="0" xfId="0" applyFont="1"/>
    <xf numFmtId="0" fontId="0" fillId="0" borderId="0" xfId="0"/>
    <xf numFmtId="0" fontId="0" fillId="0" borderId="2" xfId="0" applyBorder="1"/>
    <xf numFmtId="0" fontId="12" fillId="0" borderId="3" xfId="0" applyFont="1" applyBorder="1"/>
    <xf numFmtId="0" fontId="0" fillId="0" borderId="4" xfId="0" applyBorder="1"/>
    <xf numFmtId="0" fontId="12" fillId="0" borderId="4" xfId="0" applyFont="1" applyBorder="1"/>
    <xf numFmtId="0" fontId="0" fillId="0" borderId="5" xfId="0" applyBorder="1"/>
    <xf numFmtId="0" fontId="11" fillId="0" borderId="6" xfId="0" applyFont="1" applyBorder="1"/>
    <xf numFmtId="0" fontId="0" fillId="0" borderId="0" xfId="0" applyBorder="1"/>
    <xf numFmtId="0" fontId="0" fillId="0" borderId="7" xfId="0" applyBorder="1"/>
    <xf numFmtId="0" fontId="5" fillId="0" borderId="8" xfId="0" applyFont="1" applyBorder="1"/>
    <xf numFmtId="0" fontId="0" fillId="0" borderId="6" xfId="0" applyBorder="1"/>
    <xf numFmtId="1" fontId="0" fillId="0" borderId="0" xfId="0" applyNumberFormat="1" applyBorder="1"/>
    <xf numFmtId="0" fontId="0" fillId="0" borderId="11" xfId="0" applyBorder="1"/>
    <xf numFmtId="3" fontId="6" fillId="5" borderId="2" xfId="0" applyNumberFormat="1" applyFont="1" applyFill="1" applyBorder="1"/>
    <xf numFmtId="0" fontId="6" fillId="5" borderId="0" xfId="0" applyFont="1" applyFill="1" applyBorder="1"/>
    <xf numFmtId="0" fontId="13" fillId="0" borderId="8" xfId="0" applyFont="1" applyBorder="1"/>
    <xf numFmtId="3" fontId="13" fillId="0" borderId="2" xfId="0" applyNumberFormat="1" applyFont="1" applyBorder="1"/>
    <xf numFmtId="0" fontId="5" fillId="0" borderId="2" xfId="0" applyFont="1" applyBorder="1"/>
    <xf numFmtId="0" fontId="5" fillId="0" borderId="15" xfId="0" applyFont="1" applyBorder="1" applyAlignment="1">
      <alignment vertical="top" wrapText="1"/>
    </xf>
    <xf numFmtId="0" fontId="6" fillId="5" borderId="16" xfId="0" applyFont="1" applyFill="1" applyBorder="1"/>
    <xf numFmtId="0" fontId="0" fillId="0" borderId="17" xfId="0" applyBorder="1"/>
    <xf numFmtId="0" fontId="15" fillId="0" borderId="18" xfId="0" applyFont="1" applyBorder="1"/>
    <xf numFmtId="3" fontId="15" fillId="5" borderId="19" xfId="0" applyNumberFormat="1" applyFont="1" applyFill="1" applyBorder="1"/>
    <xf numFmtId="0" fontId="0" fillId="0" borderId="19" xfId="0" applyBorder="1"/>
    <xf numFmtId="3" fontId="15" fillId="5" borderId="20" xfId="0" applyNumberFormat="1" applyFont="1" applyFill="1" applyBorder="1"/>
    <xf numFmtId="0" fontId="11" fillId="0" borderId="10" xfId="0" applyFont="1" applyBorder="1"/>
    <xf numFmtId="0" fontId="5" fillId="0" borderId="22" xfId="0" applyFont="1" applyBorder="1"/>
    <xf numFmtId="0" fontId="1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33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0" fillId="0" borderId="16" xfId="0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2" xfId="0" applyNumberFormat="1" applyFont="1" applyBorder="1"/>
    <xf numFmtId="0" fontId="6" fillId="0" borderId="8" xfId="0" applyFont="1" applyBorder="1"/>
    <xf numFmtId="3" fontId="6" fillId="0" borderId="2" xfId="0" applyNumberFormat="1" applyFont="1" applyBorder="1"/>
    <xf numFmtId="3" fontId="6" fillId="0" borderId="9" xfId="0" applyNumberFormat="1" applyFont="1" applyBorder="1"/>
    <xf numFmtId="0" fontId="15" fillId="0" borderId="30" xfId="0" applyFont="1" applyBorder="1"/>
    <xf numFmtId="49" fontId="6" fillId="5" borderId="2" xfId="0" applyNumberFormat="1" applyFont="1" applyFill="1" applyBorder="1"/>
    <xf numFmtId="0" fontId="14" fillId="0" borderId="14" xfId="0" applyFont="1" applyBorder="1" applyAlignment="1">
      <alignment horizontal="right"/>
    </xf>
    <xf numFmtId="49" fontId="14" fillId="5" borderId="2" xfId="0" applyNumberFormat="1" applyFont="1" applyFill="1" applyBorder="1" applyAlignment="1">
      <alignment horizontal="right"/>
    </xf>
    <xf numFmtId="0" fontId="5" fillId="0" borderId="28" xfId="0" applyFont="1" applyBorder="1"/>
    <xf numFmtId="0" fontId="14" fillId="5" borderId="21" xfId="0" applyFont="1" applyFill="1" applyBorder="1" applyAlignment="1">
      <alignment horizontal="center"/>
    </xf>
    <xf numFmtId="0" fontId="14" fillId="5" borderId="21" xfId="0" applyFont="1" applyFill="1" applyBorder="1"/>
    <xf numFmtId="0" fontId="14" fillId="5" borderId="34" xfId="0" applyFont="1" applyFill="1" applyBorder="1" applyAlignment="1">
      <alignment horizontal="center"/>
    </xf>
    <xf numFmtId="0" fontId="5" fillId="0" borderId="18" xfId="0" applyFont="1" applyBorder="1"/>
    <xf numFmtId="0" fontId="14" fillId="5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/>
    <xf numFmtId="0" fontId="6" fillId="5" borderId="24" xfId="0" applyFont="1" applyFill="1" applyBorder="1" applyAlignment="1"/>
    <xf numFmtId="0" fontId="6" fillId="5" borderId="26" xfId="0" applyFont="1" applyFill="1" applyBorder="1" applyAlignment="1"/>
    <xf numFmtId="0" fontId="6" fillId="5" borderId="27" xfId="0" applyFont="1" applyFill="1" applyBorder="1" applyAlignment="1"/>
    <xf numFmtId="0" fontId="17" fillId="0" borderId="15" xfId="0" applyFont="1" applyBorder="1"/>
    <xf numFmtId="0" fontId="17" fillId="0" borderId="3" xfId="0" applyFont="1" applyBorder="1"/>
    <xf numFmtId="0" fontId="12" fillId="0" borderId="8" xfId="0" applyFont="1" applyBorder="1"/>
    <xf numFmtId="0" fontId="12" fillId="0" borderId="2" xfId="0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3" fontId="19" fillId="0" borderId="2" xfId="0" applyNumberFormat="1" applyFont="1" applyBorder="1"/>
    <xf numFmtId="3" fontId="12" fillId="0" borderId="9" xfId="0" applyNumberFormat="1" applyFont="1" applyBorder="1"/>
    <xf numFmtId="0" fontId="12" fillId="0" borderId="18" xfId="0" applyFont="1" applyBorder="1"/>
    <xf numFmtId="0" fontId="12" fillId="0" borderId="19" xfId="0" applyFont="1" applyBorder="1"/>
    <xf numFmtId="3" fontId="12" fillId="0" borderId="19" xfId="0" applyNumberFormat="1" applyFont="1" applyBorder="1"/>
    <xf numFmtId="0" fontId="20" fillId="0" borderId="0" xfId="0" applyFont="1"/>
    <xf numFmtId="0" fontId="20" fillId="0" borderId="0" xfId="0" applyFont="1" applyFill="1" applyBorder="1"/>
    <xf numFmtId="0" fontId="13" fillId="0" borderId="2" xfId="0" applyFont="1" applyBorder="1"/>
    <xf numFmtId="3" fontId="13" fillId="0" borderId="9" xfId="0" applyNumberFormat="1" applyFont="1" applyBorder="1"/>
    <xf numFmtId="0" fontId="13" fillId="0" borderId="0" xfId="0" applyFont="1"/>
    <xf numFmtId="0" fontId="21" fillId="0" borderId="8" xfId="0" applyFont="1" applyBorder="1"/>
    <xf numFmtId="0" fontId="21" fillId="0" borderId="2" xfId="0" applyFont="1" applyBorder="1"/>
    <xf numFmtId="3" fontId="21" fillId="0" borderId="2" xfId="0" applyNumberFormat="1" applyFont="1" applyBorder="1"/>
    <xf numFmtId="0" fontId="21" fillId="0" borderId="0" xfId="0" applyFont="1"/>
    <xf numFmtId="3" fontId="5" fillId="0" borderId="9" xfId="0" applyNumberFormat="1" applyFont="1" applyBorder="1"/>
    <xf numFmtId="3" fontId="19" fillId="0" borderId="9" xfId="0" applyNumberFormat="1" applyFont="1" applyBorder="1"/>
    <xf numFmtId="3" fontId="19" fillId="3" borderId="19" xfId="0" applyNumberFormat="1" applyFont="1" applyFill="1" applyBorder="1"/>
    <xf numFmtId="3" fontId="19" fillId="3" borderId="20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5" borderId="24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3" fontId="5" fillId="5" borderId="13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29" xfId="0" applyNumberFormat="1" applyFont="1" applyFill="1" applyBorder="1" applyAlignment="1">
      <alignment horizontal="center"/>
    </xf>
    <xf numFmtId="3" fontId="5" fillId="5" borderId="3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5" borderId="14" xfId="0" applyNumberFormat="1" applyFont="1" applyFill="1" applyBorder="1" applyAlignment="1">
      <alignment horizontal="center"/>
    </xf>
    <xf numFmtId="3" fontId="14" fillId="5" borderId="29" xfId="0" applyNumberFormat="1" applyFont="1" applyFill="1" applyBorder="1" applyAlignment="1">
      <alignment horizontal="center"/>
    </xf>
    <xf numFmtId="3" fontId="14" fillId="5" borderId="30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7" workbookViewId="0">
      <selection activeCell="K12" sqref="K12"/>
    </sheetView>
  </sheetViews>
  <sheetFormatPr defaultRowHeight="15" x14ac:dyDescent="0.25"/>
  <cols>
    <col min="1" max="1" width="21.7109375" customWidth="1"/>
    <col min="2" max="2" width="17.140625" customWidth="1"/>
    <col min="3" max="3" width="14.42578125" customWidth="1"/>
    <col min="4" max="4" width="20.28515625" customWidth="1"/>
    <col min="5" max="5" width="11.7109375" customWidth="1"/>
    <col min="6" max="6" width="12.28515625" customWidth="1"/>
    <col min="7" max="7" width="16.85546875" customWidth="1"/>
    <col min="257" max="257" width="16.42578125" customWidth="1"/>
    <col min="258" max="258" width="17.140625" customWidth="1"/>
    <col min="259" max="259" width="14.42578125" customWidth="1"/>
    <col min="260" max="260" width="13" customWidth="1"/>
    <col min="261" max="261" width="11.7109375" customWidth="1"/>
    <col min="263" max="263" width="16.85546875" customWidth="1"/>
    <col min="513" max="513" width="16.42578125" customWidth="1"/>
    <col min="514" max="514" width="17.140625" customWidth="1"/>
    <col min="515" max="515" width="14.42578125" customWidth="1"/>
    <col min="516" max="516" width="13" customWidth="1"/>
    <col min="517" max="517" width="11.7109375" customWidth="1"/>
    <col min="519" max="519" width="16.85546875" customWidth="1"/>
    <col min="769" max="769" width="16.42578125" customWidth="1"/>
    <col min="770" max="770" width="17.140625" customWidth="1"/>
    <col min="771" max="771" width="14.42578125" customWidth="1"/>
    <col min="772" max="772" width="13" customWidth="1"/>
    <col min="773" max="773" width="11.7109375" customWidth="1"/>
    <col min="775" max="775" width="16.85546875" customWidth="1"/>
    <col min="1025" max="1025" width="16.42578125" customWidth="1"/>
    <col min="1026" max="1026" width="17.140625" customWidth="1"/>
    <col min="1027" max="1027" width="14.42578125" customWidth="1"/>
    <col min="1028" max="1028" width="13" customWidth="1"/>
    <col min="1029" max="1029" width="11.7109375" customWidth="1"/>
    <col min="1031" max="1031" width="16.85546875" customWidth="1"/>
    <col min="1281" max="1281" width="16.42578125" customWidth="1"/>
    <col min="1282" max="1282" width="17.140625" customWidth="1"/>
    <col min="1283" max="1283" width="14.42578125" customWidth="1"/>
    <col min="1284" max="1284" width="13" customWidth="1"/>
    <col min="1285" max="1285" width="11.7109375" customWidth="1"/>
    <col min="1287" max="1287" width="16.85546875" customWidth="1"/>
    <col min="1537" max="1537" width="16.42578125" customWidth="1"/>
    <col min="1538" max="1538" width="17.140625" customWidth="1"/>
    <col min="1539" max="1539" width="14.42578125" customWidth="1"/>
    <col min="1540" max="1540" width="13" customWidth="1"/>
    <col min="1541" max="1541" width="11.7109375" customWidth="1"/>
    <col min="1543" max="1543" width="16.85546875" customWidth="1"/>
    <col min="1793" max="1793" width="16.42578125" customWidth="1"/>
    <col min="1794" max="1794" width="17.140625" customWidth="1"/>
    <col min="1795" max="1795" width="14.42578125" customWidth="1"/>
    <col min="1796" max="1796" width="13" customWidth="1"/>
    <col min="1797" max="1797" width="11.7109375" customWidth="1"/>
    <col min="1799" max="1799" width="16.85546875" customWidth="1"/>
    <col min="2049" max="2049" width="16.42578125" customWidth="1"/>
    <col min="2050" max="2050" width="17.140625" customWidth="1"/>
    <col min="2051" max="2051" width="14.42578125" customWidth="1"/>
    <col min="2052" max="2052" width="13" customWidth="1"/>
    <col min="2053" max="2053" width="11.7109375" customWidth="1"/>
    <col min="2055" max="2055" width="16.85546875" customWidth="1"/>
    <col min="2305" max="2305" width="16.42578125" customWidth="1"/>
    <col min="2306" max="2306" width="17.140625" customWidth="1"/>
    <col min="2307" max="2307" width="14.42578125" customWidth="1"/>
    <col min="2308" max="2308" width="13" customWidth="1"/>
    <col min="2309" max="2309" width="11.7109375" customWidth="1"/>
    <col min="2311" max="2311" width="16.85546875" customWidth="1"/>
    <col min="2561" max="2561" width="16.42578125" customWidth="1"/>
    <col min="2562" max="2562" width="17.140625" customWidth="1"/>
    <col min="2563" max="2563" width="14.42578125" customWidth="1"/>
    <col min="2564" max="2564" width="13" customWidth="1"/>
    <col min="2565" max="2565" width="11.7109375" customWidth="1"/>
    <col min="2567" max="2567" width="16.85546875" customWidth="1"/>
    <col min="2817" max="2817" width="16.42578125" customWidth="1"/>
    <col min="2818" max="2818" width="17.140625" customWidth="1"/>
    <col min="2819" max="2819" width="14.42578125" customWidth="1"/>
    <col min="2820" max="2820" width="13" customWidth="1"/>
    <col min="2821" max="2821" width="11.7109375" customWidth="1"/>
    <col min="2823" max="2823" width="16.85546875" customWidth="1"/>
    <col min="3073" max="3073" width="16.42578125" customWidth="1"/>
    <col min="3074" max="3074" width="17.140625" customWidth="1"/>
    <col min="3075" max="3075" width="14.42578125" customWidth="1"/>
    <col min="3076" max="3076" width="13" customWidth="1"/>
    <col min="3077" max="3077" width="11.7109375" customWidth="1"/>
    <col min="3079" max="3079" width="16.85546875" customWidth="1"/>
    <col min="3329" max="3329" width="16.42578125" customWidth="1"/>
    <col min="3330" max="3330" width="17.140625" customWidth="1"/>
    <col min="3331" max="3331" width="14.42578125" customWidth="1"/>
    <col min="3332" max="3332" width="13" customWidth="1"/>
    <col min="3333" max="3333" width="11.7109375" customWidth="1"/>
    <col min="3335" max="3335" width="16.85546875" customWidth="1"/>
    <col min="3585" max="3585" width="16.42578125" customWidth="1"/>
    <col min="3586" max="3586" width="17.140625" customWidth="1"/>
    <col min="3587" max="3587" width="14.42578125" customWidth="1"/>
    <col min="3588" max="3588" width="13" customWidth="1"/>
    <col min="3589" max="3589" width="11.7109375" customWidth="1"/>
    <col min="3591" max="3591" width="16.85546875" customWidth="1"/>
    <col min="3841" max="3841" width="16.42578125" customWidth="1"/>
    <col min="3842" max="3842" width="17.140625" customWidth="1"/>
    <col min="3843" max="3843" width="14.42578125" customWidth="1"/>
    <col min="3844" max="3844" width="13" customWidth="1"/>
    <col min="3845" max="3845" width="11.7109375" customWidth="1"/>
    <col min="3847" max="3847" width="16.85546875" customWidth="1"/>
    <col min="4097" max="4097" width="16.42578125" customWidth="1"/>
    <col min="4098" max="4098" width="17.140625" customWidth="1"/>
    <col min="4099" max="4099" width="14.42578125" customWidth="1"/>
    <col min="4100" max="4100" width="13" customWidth="1"/>
    <col min="4101" max="4101" width="11.7109375" customWidth="1"/>
    <col min="4103" max="4103" width="16.85546875" customWidth="1"/>
    <col min="4353" max="4353" width="16.42578125" customWidth="1"/>
    <col min="4354" max="4354" width="17.140625" customWidth="1"/>
    <col min="4355" max="4355" width="14.42578125" customWidth="1"/>
    <col min="4356" max="4356" width="13" customWidth="1"/>
    <col min="4357" max="4357" width="11.7109375" customWidth="1"/>
    <col min="4359" max="4359" width="16.85546875" customWidth="1"/>
    <col min="4609" max="4609" width="16.42578125" customWidth="1"/>
    <col min="4610" max="4610" width="17.140625" customWidth="1"/>
    <col min="4611" max="4611" width="14.42578125" customWidth="1"/>
    <col min="4612" max="4612" width="13" customWidth="1"/>
    <col min="4613" max="4613" width="11.7109375" customWidth="1"/>
    <col min="4615" max="4615" width="16.85546875" customWidth="1"/>
    <col min="4865" max="4865" width="16.42578125" customWidth="1"/>
    <col min="4866" max="4866" width="17.140625" customWidth="1"/>
    <col min="4867" max="4867" width="14.42578125" customWidth="1"/>
    <col min="4868" max="4868" width="13" customWidth="1"/>
    <col min="4869" max="4869" width="11.7109375" customWidth="1"/>
    <col min="4871" max="4871" width="16.85546875" customWidth="1"/>
    <col min="5121" max="5121" width="16.42578125" customWidth="1"/>
    <col min="5122" max="5122" width="17.140625" customWidth="1"/>
    <col min="5123" max="5123" width="14.42578125" customWidth="1"/>
    <col min="5124" max="5124" width="13" customWidth="1"/>
    <col min="5125" max="5125" width="11.7109375" customWidth="1"/>
    <col min="5127" max="5127" width="16.85546875" customWidth="1"/>
    <col min="5377" max="5377" width="16.42578125" customWidth="1"/>
    <col min="5378" max="5378" width="17.140625" customWidth="1"/>
    <col min="5379" max="5379" width="14.42578125" customWidth="1"/>
    <col min="5380" max="5380" width="13" customWidth="1"/>
    <col min="5381" max="5381" width="11.7109375" customWidth="1"/>
    <col min="5383" max="5383" width="16.85546875" customWidth="1"/>
    <col min="5633" max="5633" width="16.42578125" customWidth="1"/>
    <col min="5634" max="5634" width="17.140625" customWidth="1"/>
    <col min="5635" max="5635" width="14.42578125" customWidth="1"/>
    <col min="5636" max="5636" width="13" customWidth="1"/>
    <col min="5637" max="5637" width="11.7109375" customWidth="1"/>
    <col min="5639" max="5639" width="16.85546875" customWidth="1"/>
    <col min="5889" max="5889" width="16.42578125" customWidth="1"/>
    <col min="5890" max="5890" width="17.140625" customWidth="1"/>
    <col min="5891" max="5891" width="14.42578125" customWidth="1"/>
    <col min="5892" max="5892" width="13" customWidth="1"/>
    <col min="5893" max="5893" width="11.7109375" customWidth="1"/>
    <col min="5895" max="5895" width="16.85546875" customWidth="1"/>
    <col min="6145" max="6145" width="16.42578125" customWidth="1"/>
    <col min="6146" max="6146" width="17.140625" customWidth="1"/>
    <col min="6147" max="6147" width="14.42578125" customWidth="1"/>
    <col min="6148" max="6148" width="13" customWidth="1"/>
    <col min="6149" max="6149" width="11.7109375" customWidth="1"/>
    <col min="6151" max="6151" width="16.85546875" customWidth="1"/>
    <col min="6401" max="6401" width="16.42578125" customWidth="1"/>
    <col min="6402" max="6402" width="17.140625" customWidth="1"/>
    <col min="6403" max="6403" width="14.42578125" customWidth="1"/>
    <col min="6404" max="6404" width="13" customWidth="1"/>
    <col min="6405" max="6405" width="11.7109375" customWidth="1"/>
    <col min="6407" max="6407" width="16.85546875" customWidth="1"/>
    <col min="6657" max="6657" width="16.42578125" customWidth="1"/>
    <col min="6658" max="6658" width="17.140625" customWidth="1"/>
    <col min="6659" max="6659" width="14.42578125" customWidth="1"/>
    <col min="6660" max="6660" width="13" customWidth="1"/>
    <col min="6661" max="6661" width="11.7109375" customWidth="1"/>
    <col min="6663" max="6663" width="16.85546875" customWidth="1"/>
    <col min="6913" max="6913" width="16.42578125" customWidth="1"/>
    <col min="6914" max="6914" width="17.140625" customWidth="1"/>
    <col min="6915" max="6915" width="14.42578125" customWidth="1"/>
    <col min="6916" max="6916" width="13" customWidth="1"/>
    <col min="6917" max="6917" width="11.7109375" customWidth="1"/>
    <col min="6919" max="6919" width="16.85546875" customWidth="1"/>
    <col min="7169" max="7169" width="16.42578125" customWidth="1"/>
    <col min="7170" max="7170" width="17.140625" customWidth="1"/>
    <col min="7171" max="7171" width="14.42578125" customWidth="1"/>
    <col min="7172" max="7172" width="13" customWidth="1"/>
    <col min="7173" max="7173" width="11.7109375" customWidth="1"/>
    <col min="7175" max="7175" width="16.85546875" customWidth="1"/>
    <col min="7425" max="7425" width="16.42578125" customWidth="1"/>
    <col min="7426" max="7426" width="17.140625" customWidth="1"/>
    <col min="7427" max="7427" width="14.42578125" customWidth="1"/>
    <col min="7428" max="7428" width="13" customWidth="1"/>
    <col min="7429" max="7429" width="11.7109375" customWidth="1"/>
    <col min="7431" max="7431" width="16.85546875" customWidth="1"/>
    <col min="7681" max="7681" width="16.42578125" customWidth="1"/>
    <col min="7682" max="7682" width="17.140625" customWidth="1"/>
    <col min="7683" max="7683" width="14.42578125" customWidth="1"/>
    <col min="7684" max="7684" width="13" customWidth="1"/>
    <col min="7685" max="7685" width="11.7109375" customWidth="1"/>
    <col min="7687" max="7687" width="16.85546875" customWidth="1"/>
    <col min="7937" max="7937" width="16.42578125" customWidth="1"/>
    <col min="7938" max="7938" width="17.140625" customWidth="1"/>
    <col min="7939" max="7939" width="14.42578125" customWidth="1"/>
    <col min="7940" max="7940" width="13" customWidth="1"/>
    <col min="7941" max="7941" width="11.7109375" customWidth="1"/>
    <col min="7943" max="7943" width="16.85546875" customWidth="1"/>
    <col min="8193" max="8193" width="16.42578125" customWidth="1"/>
    <col min="8194" max="8194" width="17.140625" customWidth="1"/>
    <col min="8195" max="8195" width="14.42578125" customWidth="1"/>
    <col min="8196" max="8196" width="13" customWidth="1"/>
    <col min="8197" max="8197" width="11.7109375" customWidth="1"/>
    <col min="8199" max="8199" width="16.85546875" customWidth="1"/>
    <col min="8449" max="8449" width="16.42578125" customWidth="1"/>
    <col min="8450" max="8450" width="17.140625" customWidth="1"/>
    <col min="8451" max="8451" width="14.42578125" customWidth="1"/>
    <col min="8452" max="8452" width="13" customWidth="1"/>
    <col min="8453" max="8453" width="11.7109375" customWidth="1"/>
    <col min="8455" max="8455" width="16.85546875" customWidth="1"/>
    <col min="8705" max="8705" width="16.42578125" customWidth="1"/>
    <col min="8706" max="8706" width="17.140625" customWidth="1"/>
    <col min="8707" max="8707" width="14.42578125" customWidth="1"/>
    <col min="8708" max="8708" width="13" customWidth="1"/>
    <col min="8709" max="8709" width="11.7109375" customWidth="1"/>
    <col min="8711" max="8711" width="16.85546875" customWidth="1"/>
    <col min="8961" max="8961" width="16.42578125" customWidth="1"/>
    <col min="8962" max="8962" width="17.140625" customWidth="1"/>
    <col min="8963" max="8963" width="14.42578125" customWidth="1"/>
    <col min="8964" max="8964" width="13" customWidth="1"/>
    <col min="8965" max="8965" width="11.7109375" customWidth="1"/>
    <col min="8967" max="8967" width="16.85546875" customWidth="1"/>
    <col min="9217" max="9217" width="16.42578125" customWidth="1"/>
    <col min="9218" max="9218" width="17.140625" customWidth="1"/>
    <col min="9219" max="9219" width="14.42578125" customWidth="1"/>
    <col min="9220" max="9220" width="13" customWidth="1"/>
    <col min="9221" max="9221" width="11.7109375" customWidth="1"/>
    <col min="9223" max="9223" width="16.85546875" customWidth="1"/>
    <col min="9473" max="9473" width="16.42578125" customWidth="1"/>
    <col min="9474" max="9474" width="17.140625" customWidth="1"/>
    <col min="9475" max="9475" width="14.42578125" customWidth="1"/>
    <col min="9476" max="9476" width="13" customWidth="1"/>
    <col min="9477" max="9477" width="11.7109375" customWidth="1"/>
    <col min="9479" max="9479" width="16.85546875" customWidth="1"/>
    <col min="9729" max="9729" width="16.42578125" customWidth="1"/>
    <col min="9730" max="9730" width="17.140625" customWidth="1"/>
    <col min="9731" max="9731" width="14.42578125" customWidth="1"/>
    <col min="9732" max="9732" width="13" customWidth="1"/>
    <col min="9733" max="9733" width="11.7109375" customWidth="1"/>
    <col min="9735" max="9735" width="16.85546875" customWidth="1"/>
    <col min="9985" max="9985" width="16.42578125" customWidth="1"/>
    <col min="9986" max="9986" width="17.140625" customWidth="1"/>
    <col min="9987" max="9987" width="14.42578125" customWidth="1"/>
    <col min="9988" max="9988" width="13" customWidth="1"/>
    <col min="9989" max="9989" width="11.7109375" customWidth="1"/>
    <col min="9991" max="9991" width="16.85546875" customWidth="1"/>
    <col min="10241" max="10241" width="16.42578125" customWidth="1"/>
    <col min="10242" max="10242" width="17.140625" customWidth="1"/>
    <col min="10243" max="10243" width="14.42578125" customWidth="1"/>
    <col min="10244" max="10244" width="13" customWidth="1"/>
    <col min="10245" max="10245" width="11.7109375" customWidth="1"/>
    <col min="10247" max="10247" width="16.85546875" customWidth="1"/>
    <col min="10497" max="10497" width="16.42578125" customWidth="1"/>
    <col min="10498" max="10498" width="17.140625" customWidth="1"/>
    <col min="10499" max="10499" width="14.42578125" customWidth="1"/>
    <col min="10500" max="10500" width="13" customWidth="1"/>
    <col min="10501" max="10501" width="11.7109375" customWidth="1"/>
    <col min="10503" max="10503" width="16.85546875" customWidth="1"/>
    <col min="10753" max="10753" width="16.42578125" customWidth="1"/>
    <col min="10754" max="10754" width="17.140625" customWidth="1"/>
    <col min="10755" max="10755" width="14.42578125" customWidth="1"/>
    <col min="10756" max="10756" width="13" customWidth="1"/>
    <col min="10757" max="10757" width="11.7109375" customWidth="1"/>
    <col min="10759" max="10759" width="16.85546875" customWidth="1"/>
    <col min="11009" max="11009" width="16.42578125" customWidth="1"/>
    <col min="11010" max="11010" width="17.140625" customWidth="1"/>
    <col min="11011" max="11011" width="14.42578125" customWidth="1"/>
    <col min="11012" max="11012" width="13" customWidth="1"/>
    <col min="11013" max="11013" width="11.7109375" customWidth="1"/>
    <col min="11015" max="11015" width="16.85546875" customWidth="1"/>
    <col min="11265" max="11265" width="16.42578125" customWidth="1"/>
    <col min="11266" max="11266" width="17.140625" customWidth="1"/>
    <col min="11267" max="11267" width="14.42578125" customWidth="1"/>
    <col min="11268" max="11268" width="13" customWidth="1"/>
    <col min="11269" max="11269" width="11.7109375" customWidth="1"/>
    <col min="11271" max="11271" width="16.85546875" customWidth="1"/>
    <col min="11521" max="11521" width="16.42578125" customWidth="1"/>
    <col min="11522" max="11522" width="17.140625" customWidth="1"/>
    <col min="11523" max="11523" width="14.42578125" customWidth="1"/>
    <col min="11524" max="11524" width="13" customWidth="1"/>
    <col min="11525" max="11525" width="11.7109375" customWidth="1"/>
    <col min="11527" max="11527" width="16.85546875" customWidth="1"/>
    <col min="11777" max="11777" width="16.42578125" customWidth="1"/>
    <col min="11778" max="11778" width="17.140625" customWidth="1"/>
    <col min="11779" max="11779" width="14.42578125" customWidth="1"/>
    <col min="11780" max="11780" width="13" customWidth="1"/>
    <col min="11781" max="11781" width="11.7109375" customWidth="1"/>
    <col min="11783" max="11783" width="16.85546875" customWidth="1"/>
    <col min="12033" max="12033" width="16.42578125" customWidth="1"/>
    <col min="12034" max="12034" width="17.140625" customWidth="1"/>
    <col min="12035" max="12035" width="14.42578125" customWidth="1"/>
    <col min="12036" max="12036" width="13" customWidth="1"/>
    <col min="12037" max="12037" width="11.7109375" customWidth="1"/>
    <col min="12039" max="12039" width="16.85546875" customWidth="1"/>
    <col min="12289" max="12289" width="16.42578125" customWidth="1"/>
    <col min="12290" max="12290" width="17.140625" customWidth="1"/>
    <col min="12291" max="12291" width="14.42578125" customWidth="1"/>
    <col min="12292" max="12292" width="13" customWidth="1"/>
    <col min="12293" max="12293" width="11.7109375" customWidth="1"/>
    <col min="12295" max="12295" width="16.85546875" customWidth="1"/>
    <col min="12545" max="12545" width="16.42578125" customWidth="1"/>
    <col min="12546" max="12546" width="17.140625" customWidth="1"/>
    <col min="12547" max="12547" width="14.42578125" customWidth="1"/>
    <col min="12548" max="12548" width="13" customWidth="1"/>
    <col min="12549" max="12549" width="11.7109375" customWidth="1"/>
    <col min="12551" max="12551" width="16.85546875" customWidth="1"/>
    <col min="12801" max="12801" width="16.42578125" customWidth="1"/>
    <col min="12802" max="12802" width="17.140625" customWidth="1"/>
    <col min="12803" max="12803" width="14.42578125" customWidth="1"/>
    <col min="12804" max="12804" width="13" customWidth="1"/>
    <col min="12805" max="12805" width="11.7109375" customWidth="1"/>
    <col min="12807" max="12807" width="16.85546875" customWidth="1"/>
    <col min="13057" max="13057" width="16.42578125" customWidth="1"/>
    <col min="13058" max="13058" width="17.140625" customWidth="1"/>
    <col min="13059" max="13059" width="14.42578125" customWidth="1"/>
    <col min="13060" max="13060" width="13" customWidth="1"/>
    <col min="13061" max="13061" width="11.7109375" customWidth="1"/>
    <col min="13063" max="13063" width="16.85546875" customWidth="1"/>
    <col min="13313" max="13313" width="16.42578125" customWidth="1"/>
    <col min="13314" max="13314" width="17.140625" customWidth="1"/>
    <col min="13315" max="13315" width="14.42578125" customWidth="1"/>
    <col min="13316" max="13316" width="13" customWidth="1"/>
    <col min="13317" max="13317" width="11.7109375" customWidth="1"/>
    <col min="13319" max="13319" width="16.85546875" customWidth="1"/>
    <col min="13569" max="13569" width="16.42578125" customWidth="1"/>
    <col min="13570" max="13570" width="17.140625" customWidth="1"/>
    <col min="13571" max="13571" width="14.42578125" customWidth="1"/>
    <col min="13572" max="13572" width="13" customWidth="1"/>
    <col min="13573" max="13573" width="11.7109375" customWidth="1"/>
    <col min="13575" max="13575" width="16.85546875" customWidth="1"/>
    <col min="13825" max="13825" width="16.42578125" customWidth="1"/>
    <col min="13826" max="13826" width="17.140625" customWidth="1"/>
    <col min="13827" max="13827" width="14.42578125" customWidth="1"/>
    <col min="13828" max="13828" width="13" customWidth="1"/>
    <col min="13829" max="13829" width="11.7109375" customWidth="1"/>
    <col min="13831" max="13831" width="16.85546875" customWidth="1"/>
    <col min="14081" max="14081" width="16.42578125" customWidth="1"/>
    <col min="14082" max="14082" width="17.140625" customWidth="1"/>
    <col min="14083" max="14083" width="14.42578125" customWidth="1"/>
    <col min="14084" max="14084" width="13" customWidth="1"/>
    <col min="14085" max="14085" width="11.7109375" customWidth="1"/>
    <col min="14087" max="14087" width="16.85546875" customWidth="1"/>
    <col min="14337" max="14337" width="16.42578125" customWidth="1"/>
    <col min="14338" max="14338" width="17.140625" customWidth="1"/>
    <col min="14339" max="14339" width="14.42578125" customWidth="1"/>
    <col min="14340" max="14340" width="13" customWidth="1"/>
    <col min="14341" max="14341" width="11.7109375" customWidth="1"/>
    <col min="14343" max="14343" width="16.85546875" customWidth="1"/>
    <col min="14593" max="14593" width="16.42578125" customWidth="1"/>
    <col min="14594" max="14594" width="17.140625" customWidth="1"/>
    <col min="14595" max="14595" width="14.42578125" customWidth="1"/>
    <col min="14596" max="14596" width="13" customWidth="1"/>
    <col min="14597" max="14597" width="11.7109375" customWidth="1"/>
    <col min="14599" max="14599" width="16.85546875" customWidth="1"/>
    <col min="14849" max="14849" width="16.42578125" customWidth="1"/>
    <col min="14850" max="14850" width="17.140625" customWidth="1"/>
    <col min="14851" max="14851" width="14.42578125" customWidth="1"/>
    <col min="14852" max="14852" width="13" customWidth="1"/>
    <col min="14853" max="14853" width="11.7109375" customWidth="1"/>
    <col min="14855" max="14855" width="16.85546875" customWidth="1"/>
    <col min="15105" max="15105" width="16.42578125" customWidth="1"/>
    <col min="15106" max="15106" width="17.140625" customWidth="1"/>
    <col min="15107" max="15107" width="14.42578125" customWidth="1"/>
    <col min="15108" max="15108" width="13" customWidth="1"/>
    <col min="15109" max="15109" width="11.7109375" customWidth="1"/>
    <col min="15111" max="15111" width="16.85546875" customWidth="1"/>
    <col min="15361" max="15361" width="16.42578125" customWidth="1"/>
    <col min="15362" max="15362" width="17.140625" customWidth="1"/>
    <col min="15363" max="15363" width="14.42578125" customWidth="1"/>
    <col min="15364" max="15364" width="13" customWidth="1"/>
    <col min="15365" max="15365" width="11.7109375" customWidth="1"/>
    <col min="15367" max="15367" width="16.85546875" customWidth="1"/>
    <col min="15617" max="15617" width="16.42578125" customWidth="1"/>
    <col min="15618" max="15618" width="17.140625" customWidth="1"/>
    <col min="15619" max="15619" width="14.42578125" customWidth="1"/>
    <col min="15620" max="15620" width="13" customWidth="1"/>
    <col min="15621" max="15621" width="11.7109375" customWidth="1"/>
    <col min="15623" max="15623" width="16.85546875" customWidth="1"/>
    <col min="15873" max="15873" width="16.42578125" customWidth="1"/>
    <col min="15874" max="15874" width="17.140625" customWidth="1"/>
    <col min="15875" max="15875" width="14.42578125" customWidth="1"/>
    <col min="15876" max="15876" width="13" customWidth="1"/>
    <col min="15877" max="15877" width="11.7109375" customWidth="1"/>
    <col min="15879" max="15879" width="16.85546875" customWidth="1"/>
    <col min="16129" max="16129" width="16.42578125" customWidth="1"/>
    <col min="16130" max="16130" width="17.140625" customWidth="1"/>
    <col min="16131" max="16131" width="14.42578125" customWidth="1"/>
    <col min="16132" max="16132" width="13" customWidth="1"/>
    <col min="16133" max="16133" width="11.7109375" customWidth="1"/>
    <col min="16135" max="16135" width="16.85546875" customWidth="1"/>
  </cols>
  <sheetData>
    <row r="1" spans="1:9" ht="15.75" x14ac:dyDescent="0.25">
      <c r="A1" s="1" t="s">
        <v>1</v>
      </c>
    </row>
    <row r="3" spans="1:9" x14ac:dyDescent="0.25">
      <c r="A3" t="s">
        <v>2</v>
      </c>
    </row>
    <row r="4" spans="1:9" x14ac:dyDescent="0.25">
      <c r="A4" t="s">
        <v>43</v>
      </c>
    </row>
    <row r="6" spans="1:9" x14ac:dyDescent="0.25">
      <c r="A6" t="s">
        <v>3</v>
      </c>
      <c r="B6" s="2" t="s">
        <v>4</v>
      </c>
      <c r="C6" t="s">
        <v>48</v>
      </c>
      <c r="D6" s="2" t="s">
        <v>49</v>
      </c>
      <c r="E6" s="2" t="s">
        <v>5</v>
      </c>
      <c r="F6" s="2" t="s">
        <v>50</v>
      </c>
    </row>
    <row r="7" spans="1:9" x14ac:dyDescent="0.25">
      <c r="B7" s="2" t="s">
        <v>0</v>
      </c>
      <c r="D7" s="5"/>
      <c r="E7" s="2" t="s">
        <v>6</v>
      </c>
      <c r="F7" s="2" t="s">
        <v>6</v>
      </c>
    </row>
    <row r="8" spans="1:9" x14ac:dyDescent="0.25">
      <c r="A8" s="3" t="s">
        <v>44</v>
      </c>
      <c r="B8" s="9">
        <v>918</v>
      </c>
      <c r="C8">
        <v>-45</v>
      </c>
      <c r="D8" s="10">
        <f t="shared" ref="D8:D11" si="0">B8+C8</f>
        <v>873</v>
      </c>
      <c r="E8" s="5"/>
    </row>
    <row r="9" spans="1:9" x14ac:dyDescent="0.25">
      <c r="A9" s="3" t="s">
        <v>45</v>
      </c>
      <c r="B9" s="4">
        <v>2200</v>
      </c>
      <c r="C9">
        <v>-125</v>
      </c>
      <c r="D9" s="5">
        <f t="shared" si="0"/>
        <v>2075</v>
      </c>
      <c r="E9" s="5"/>
    </row>
    <row r="10" spans="1:9" x14ac:dyDescent="0.25">
      <c r="A10" s="3">
        <v>1246</v>
      </c>
      <c r="B10" s="4">
        <v>1171</v>
      </c>
      <c r="C10">
        <v>0</v>
      </c>
      <c r="D10" s="5">
        <f t="shared" si="0"/>
        <v>1171</v>
      </c>
      <c r="E10" s="5"/>
    </row>
    <row r="11" spans="1:9" x14ac:dyDescent="0.25">
      <c r="A11" s="3" t="s">
        <v>46</v>
      </c>
      <c r="B11" s="4">
        <v>3872</v>
      </c>
      <c r="C11">
        <v>0</v>
      </c>
      <c r="D11" s="5">
        <f t="shared" si="0"/>
        <v>3872</v>
      </c>
      <c r="E11" s="5"/>
    </row>
    <row r="12" spans="1:9" x14ac:dyDescent="0.25">
      <c r="A12" s="3">
        <v>898</v>
      </c>
      <c r="B12" s="4">
        <v>1956</v>
      </c>
      <c r="C12">
        <v>-747</v>
      </c>
      <c r="D12" s="10">
        <f>B12+C12</f>
        <v>1209</v>
      </c>
      <c r="E12" s="5"/>
      <c r="I12" s="5"/>
    </row>
    <row r="13" spans="1:9" x14ac:dyDescent="0.25">
      <c r="A13">
        <v>909</v>
      </c>
      <c r="B13" s="4">
        <v>1782</v>
      </c>
      <c r="C13">
        <v>-306</v>
      </c>
      <c r="D13" s="5">
        <f>B13+C13</f>
        <v>1476</v>
      </c>
      <c r="E13" s="5"/>
      <c r="G13" s="5"/>
    </row>
    <row r="14" spans="1:9" x14ac:dyDescent="0.25">
      <c r="A14" s="3" t="s">
        <v>47</v>
      </c>
      <c r="B14" s="4">
        <v>1895</v>
      </c>
      <c r="C14">
        <v>-1516</v>
      </c>
      <c r="D14" s="5">
        <f>B14+C14</f>
        <v>379</v>
      </c>
      <c r="E14" s="5"/>
    </row>
    <row r="15" spans="1:9" x14ac:dyDescent="0.25">
      <c r="A15" s="6" t="s">
        <v>7</v>
      </c>
      <c r="B15" s="7">
        <f>SUM(B8:B14)</f>
        <v>13794</v>
      </c>
      <c r="D15" s="5">
        <f>SUM(D8:D14)</f>
        <v>11055</v>
      </c>
      <c r="E15" s="7">
        <f>B15*E12</f>
        <v>0</v>
      </c>
    </row>
    <row r="17" spans="1:10" x14ac:dyDescent="0.25">
      <c r="A17" s="12" t="s">
        <v>8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s="6" customFormat="1" ht="12.75" x14ac:dyDescent="0.2">
      <c r="A18" s="8"/>
      <c r="B18" s="8" t="s">
        <v>9</v>
      </c>
      <c r="C18" s="8" t="s">
        <v>10</v>
      </c>
      <c r="D18" s="14" t="s">
        <v>11</v>
      </c>
      <c r="E18" s="14" t="s">
        <v>12</v>
      </c>
      <c r="F18" s="14" t="s">
        <v>13</v>
      </c>
      <c r="G18" s="14" t="s">
        <v>14</v>
      </c>
      <c r="H18" s="14" t="s">
        <v>15</v>
      </c>
      <c r="I18" s="8"/>
      <c r="J18" s="8"/>
    </row>
    <row r="19" spans="1:10" x14ac:dyDescent="0.25">
      <c r="A19" s="13"/>
      <c r="B19" s="13"/>
      <c r="C19" s="13"/>
      <c r="D19" s="13"/>
      <c r="E19" s="13"/>
      <c r="F19" s="13"/>
      <c r="G19" s="15" t="s">
        <v>0</v>
      </c>
      <c r="H19" s="15" t="s">
        <v>16</v>
      </c>
      <c r="I19" s="13"/>
      <c r="J19" s="13"/>
    </row>
    <row r="20" spans="1:10" x14ac:dyDescent="0.25">
      <c r="A20" s="16" t="str">
        <f>A8</f>
        <v>893/1</v>
      </c>
      <c r="B20" s="17">
        <f>D8</f>
        <v>873</v>
      </c>
      <c r="C20" s="15" t="s">
        <v>51</v>
      </c>
      <c r="D20" s="15">
        <v>1</v>
      </c>
      <c r="E20" s="15">
        <v>0.5</v>
      </c>
      <c r="F20" s="15">
        <v>0.55000000000000004</v>
      </c>
      <c r="G20" s="18">
        <f>E20*B20</f>
        <v>436.5</v>
      </c>
      <c r="H20" s="18">
        <f>G20/D20</f>
        <v>436.5</v>
      </c>
      <c r="I20" s="13"/>
      <c r="J20" s="13"/>
    </row>
    <row r="21" spans="1:10" x14ac:dyDescent="0.25">
      <c r="A21" s="16" t="str">
        <f t="shared" ref="A21:A26" si="1">A9</f>
        <v>897/3</v>
      </c>
      <c r="B21" s="17">
        <f t="shared" ref="B21:B26" si="2">D9</f>
        <v>2075</v>
      </c>
      <c r="C21" s="15" t="s">
        <v>51</v>
      </c>
      <c r="D21" s="15">
        <v>1</v>
      </c>
      <c r="E21" s="19">
        <v>0.5</v>
      </c>
      <c r="F21" s="19">
        <v>0.45</v>
      </c>
      <c r="G21" s="18">
        <f>E21*B21</f>
        <v>1037.5</v>
      </c>
      <c r="H21" s="18">
        <f>G21/D21</f>
        <v>1037.5</v>
      </c>
      <c r="I21" s="13"/>
      <c r="J21" s="13"/>
    </row>
    <row r="22" spans="1:10" x14ac:dyDescent="0.25">
      <c r="A22" s="16">
        <f t="shared" si="1"/>
        <v>1246</v>
      </c>
      <c r="B22" s="17">
        <f t="shared" si="2"/>
        <v>1171</v>
      </c>
      <c r="C22" s="15" t="s">
        <v>51</v>
      </c>
      <c r="D22" s="15">
        <v>1</v>
      </c>
      <c r="E22" s="19">
        <v>0.5</v>
      </c>
      <c r="F22" s="19">
        <v>0.45</v>
      </c>
      <c r="G22" s="18">
        <f>E22*B22</f>
        <v>585.5</v>
      </c>
      <c r="H22" s="18">
        <f>G22/D22</f>
        <v>585.5</v>
      </c>
      <c r="I22" s="13"/>
      <c r="J22" s="13"/>
    </row>
    <row r="23" spans="1:10" x14ac:dyDescent="0.25">
      <c r="A23" s="16" t="str">
        <f t="shared" si="1"/>
        <v>908/1</v>
      </c>
      <c r="B23" s="17">
        <f t="shared" si="2"/>
        <v>3872</v>
      </c>
      <c r="C23" s="15" t="s">
        <v>51</v>
      </c>
      <c r="D23" s="15">
        <v>1</v>
      </c>
      <c r="E23" s="19">
        <v>0.5</v>
      </c>
      <c r="F23" s="19">
        <v>0.45</v>
      </c>
      <c r="G23" s="18">
        <f>E23*B23</f>
        <v>1936</v>
      </c>
      <c r="H23" s="18">
        <f>G23/D23</f>
        <v>1936</v>
      </c>
      <c r="I23" s="13"/>
      <c r="J23" s="13"/>
    </row>
    <row r="24" spans="1:10" x14ac:dyDescent="0.25">
      <c r="A24" s="16">
        <f t="shared" si="1"/>
        <v>898</v>
      </c>
      <c r="B24" s="17">
        <f t="shared" si="2"/>
        <v>1209</v>
      </c>
      <c r="C24" s="15" t="s">
        <v>51</v>
      </c>
      <c r="D24" s="15">
        <v>1</v>
      </c>
      <c r="E24" s="19">
        <v>0.5</v>
      </c>
      <c r="F24" s="19">
        <v>0.45</v>
      </c>
      <c r="G24" s="18">
        <f>E24*B24</f>
        <v>604.5</v>
      </c>
      <c r="H24" s="18">
        <f>G24/D24</f>
        <v>604.5</v>
      </c>
      <c r="I24" s="13"/>
      <c r="J24" s="13"/>
    </row>
    <row r="25" spans="1:10" s="6" customFormat="1" x14ac:dyDescent="0.25">
      <c r="A25" s="16">
        <f t="shared" si="1"/>
        <v>909</v>
      </c>
      <c r="B25" s="17">
        <f t="shared" si="2"/>
        <v>1476</v>
      </c>
      <c r="C25" s="15" t="s">
        <v>51</v>
      </c>
      <c r="D25" s="15">
        <v>1</v>
      </c>
      <c r="E25" s="8"/>
      <c r="F25" s="8"/>
      <c r="G25" s="8"/>
      <c r="H25" s="8"/>
      <c r="I25" s="8"/>
      <c r="J25" s="8"/>
    </row>
    <row r="26" spans="1:10" s="6" customFormat="1" x14ac:dyDescent="0.25">
      <c r="A26" s="16" t="str">
        <f t="shared" si="1"/>
        <v>908/14 část</v>
      </c>
      <c r="B26" s="17">
        <f t="shared" si="2"/>
        <v>379</v>
      </c>
      <c r="C26" s="15"/>
      <c r="D26" s="8"/>
      <c r="E26" s="8"/>
      <c r="F26" s="8"/>
      <c r="G26" s="20"/>
      <c r="H26" s="20"/>
      <c r="I26" s="8"/>
      <c r="J26" s="8"/>
    </row>
    <row r="27" spans="1:10" s="6" customFormat="1" x14ac:dyDescent="0.25">
      <c r="A27" s="16"/>
      <c r="B27" s="8"/>
      <c r="C27" s="15"/>
      <c r="D27" s="8"/>
      <c r="E27" s="8"/>
      <c r="F27" s="8"/>
      <c r="G27" s="20"/>
      <c r="H27" s="20"/>
      <c r="I27" s="8"/>
      <c r="J27" s="8"/>
    </row>
    <row r="28" spans="1:10" x14ac:dyDescent="0.25">
      <c r="A28" s="21" t="s">
        <v>17</v>
      </c>
      <c r="B28" s="22">
        <f>SUM(B20:B26)</f>
        <v>11055</v>
      </c>
      <c r="C28" s="13"/>
      <c r="D28" s="13"/>
      <c r="E28" s="13"/>
      <c r="F28" s="13"/>
      <c r="G28" s="20">
        <f>SUM(G20:G24)</f>
        <v>4600</v>
      </c>
      <c r="H28" s="20">
        <f>SUM(H20:H24)</f>
        <v>4600</v>
      </c>
      <c r="I28" s="13"/>
      <c r="J28" s="13"/>
    </row>
    <row r="29" spans="1:10" x14ac:dyDescent="0.25">
      <c r="A29" s="21"/>
      <c r="B29" s="22"/>
      <c r="C29" s="13"/>
      <c r="D29" s="13"/>
      <c r="E29" s="13"/>
      <c r="F29" s="13"/>
      <c r="G29" s="18"/>
      <c r="H29" s="13"/>
      <c r="I29" s="13"/>
      <c r="J29" s="13"/>
    </row>
    <row r="30" spans="1:10" x14ac:dyDescent="0.25">
      <c r="A30" s="21"/>
      <c r="B30" s="22"/>
      <c r="C30" s="13"/>
      <c r="D30" s="13"/>
      <c r="E30" s="13"/>
      <c r="F30" s="13"/>
      <c r="G30" s="18"/>
      <c r="H30" s="13"/>
      <c r="I30" s="13"/>
      <c r="J30" s="13"/>
    </row>
    <row r="31" spans="1:1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5">
      <c r="A32" s="23" t="s">
        <v>18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5">
      <c r="A33" s="13"/>
      <c r="B33" s="8" t="s">
        <v>19</v>
      </c>
      <c r="C33" s="8" t="s">
        <v>20</v>
      </c>
      <c r="D33" s="8" t="s">
        <v>21</v>
      </c>
      <c r="E33" s="13"/>
      <c r="F33" s="13"/>
      <c r="G33" s="13"/>
      <c r="H33" s="13"/>
      <c r="I33" s="13"/>
      <c r="J33" s="13"/>
    </row>
    <row r="34" spans="1:10" x14ac:dyDescent="0.25">
      <c r="A34" s="13" t="s">
        <v>22</v>
      </c>
      <c r="B34" s="13"/>
      <c r="C34" s="13"/>
      <c r="D34" s="24">
        <f>E15</f>
        <v>0</v>
      </c>
      <c r="E34" s="13"/>
      <c r="F34" s="13"/>
      <c r="G34" s="13"/>
      <c r="H34" s="13"/>
      <c r="I34" s="13"/>
      <c r="J34" s="13"/>
    </row>
    <row r="35" spans="1:10" x14ac:dyDescent="0.25">
      <c r="A35" s="13" t="s">
        <v>23</v>
      </c>
      <c r="B35" s="13"/>
      <c r="C35" s="13"/>
      <c r="D35" s="24">
        <f>G28*0.7*25000*5%</f>
        <v>4025000</v>
      </c>
      <c r="E35" s="13" t="s">
        <v>24</v>
      </c>
      <c r="F35" s="13"/>
      <c r="G35" s="17">
        <v>2000</v>
      </c>
      <c r="H35" s="13" t="s">
        <v>25</v>
      </c>
      <c r="I35" s="13"/>
      <c r="J35" s="13"/>
    </row>
    <row r="36" spans="1:10" x14ac:dyDescent="0.25">
      <c r="A36" s="13" t="s">
        <v>26</v>
      </c>
      <c r="B36" s="17">
        <f>B28*12%</f>
        <v>1326.6</v>
      </c>
      <c r="C36" s="25">
        <v>3000</v>
      </c>
      <c r="D36" s="17">
        <f>B36*C36</f>
        <v>3979799.9999999995</v>
      </c>
      <c r="E36" s="13"/>
      <c r="F36" s="13"/>
      <c r="G36" s="17"/>
      <c r="H36" s="13"/>
      <c r="I36" s="13"/>
      <c r="J36" s="13"/>
    </row>
    <row r="37" spans="1:10" x14ac:dyDescent="0.25">
      <c r="A37" s="13" t="s">
        <v>27</v>
      </c>
      <c r="B37" s="17">
        <f>B28-B36</f>
        <v>9728.4</v>
      </c>
      <c r="C37" s="25">
        <v>500</v>
      </c>
      <c r="D37" s="17">
        <f>B37*C37</f>
        <v>4864200</v>
      </c>
      <c r="E37" s="13"/>
      <c r="F37" s="13"/>
      <c r="G37" s="17">
        <f>G28*0.7*2000</f>
        <v>6440000</v>
      </c>
      <c r="H37" s="13" t="s">
        <v>28</v>
      </c>
      <c r="I37" s="13"/>
      <c r="J37" s="13"/>
    </row>
    <row r="38" spans="1:10" x14ac:dyDescent="0.25">
      <c r="A38" s="13" t="s">
        <v>29</v>
      </c>
      <c r="B38" s="17">
        <v>5160</v>
      </c>
      <c r="C38" s="25"/>
      <c r="D38" s="17"/>
      <c r="E38" s="13" t="s">
        <v>30</v>
      </c>
      <c r="F38" s="13"/>
      <c r="G38" s="17">
        <v>28000</v>
      </c>
      <c r="H38" s="13" t="s">
        <v>31</v>
      </c>
      <c r="I38" s="13"/>
      <c r="J38" s="13"/>
    </row>
    <row r="39" spans="1:10" x14ac:dyDescent="0.25">
      <c r="A39" s="13"/>
      <c r="B39" s="26">
        <v>2.5499999999999998</v>
      </c>
      <c r="C39" s="27"/>
      <c r="D39" s="17"/>
      <c r="E39" s="13" t="s">
        <v>32</v>
      </c>
      <c r="F39" s="13"/>
      <c r="G39" s="17">
        <v>2500</v>
      </c>
      <c r="H39" s="13" t="s">
        <v>33</v>
      </c>
      <c r="I39" s="13"/>
      <c r="J39" s="13"/>
    </row>
    <row r="40" spans="1:10" x14ac:dyDescent="0.25">
      <c r="A40" s="13" t="s">
        <v>34</v>
      </c>
      <c r="B40" s="17">
        <f>B38*B39</f>
        <v>13157.999999999998</v>
      </c>
      <c r="C40" s="25">
        <v>8000</v>
      </c>
      <c r="D40" s="17">
        <f>B40*C40</f>
        <v>105263999.99999999</v>
      </c>
      <c r="E40" s="13" t="s">
        <v>35</v>
      </c>
      <c r="F40" s="13"/>
      <c r="G40" s="17">
        <f>G28*0.7*28000</f>
        <v>90160000</v>
      </c>
      <c r="H40" s="13"/>
      <c r="I40" s="13"/>
      <c r="J40" s="13"/>
    </row>
    <row r="41" spans="1:10" x14ac:dyDescent="0.25">
      <c r="A41" s="13" t="s">
        <v>36</v>
      </c>
      <c r="B41" s="24">
        <f>B28-B36-H28</f>
        <v>5128.3999999999996</v>
      </c>
      <c r="C41" s="25">
        <v>200</v>
      </c>
      <c r="D41" s="17">
        <f>B41*C41</f>
        <v>1025679.9999999999</v>
      </c>
      <c r="E41" s="13"/>
      <c r="F41" s="13"/>
      <c r="G41" s="17"/>
      <c r="H41" s="13"/>
      <c r="I41" s="13"/>
      <c r="J41" s="1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5">
      <c r="A43" s="8" t="s">
        <v>7</v>
      </c>
      <c r="B43" s="8"/>
      <c r="C43" s="8"/>
      <c r="D43" s="22">
        <f>SUM(D34:D41)</f>
        <v>119158679.99999999</v>
      </c>
      <c r="E43" s="8"/>
      <c r="F43" s="13"/>
      <c r="G43" s="13"/>
      <c r="H43" s="13"/>
      <c r="I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23" t="s">
        <v>37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 t="s">
        <v>38</v>
      </c>
      <c r="B48" s="17">
        <f>G28</f>
        <v>4600</v>
      </c>
      <c r="C48" s="26">
        <v>0.7</v>
      </c>
      <c r="D48" s="17">
        <f>B48*C48</f>
        <v>3220</v>
      </c>
      <c r="E48" s="13" t="s">
        <v>39</v>
      </c>
      <c r="F48" s="13"/>
      <c r="G48" s="13"/>
      <c r="H48" s="13"/>
      <c r="I48" s="13"/>
      <c r="J48" s="13"/>
    </row>
    <row r="49" spans="1:10" x14ac:dyDescent="0.25">
      <c r="A49" s="13" t="s">
        <v>40</v>
      </c>
      <c r="B49" s="17"/>
      <c r="C49" s="17">
        <v>50000</v>
      </c>
      <c r="D49" s="17">
        <f>D48*C49</f>
        <v>161000000</v>
      </c>
      <c r="E49" s="13" t="s">
        <v>41</v>
      </c>
      <c r="F49" s="13"/>
      <c r="G49" s="13"/>
      <c r="H49" s="13"/>
      <c r="I49" s="13"/>
      <c r="J49" s="13"/>
    </row>
    <row r="50" spans="1:10" x14ac:dyDescent="0.25">
      <c r="A50" s="13" t="s">
        <v>42</v>
      </c>
      <c r="B50" s="24">
        <f>D49-D43</f>
        <v>41841320.000000015</v>
      </c>
      <c r="C50" s="24">
        <f>D48</f>
        <v>3220</v>
      </c>
      <c r="D50" s="17">
        <f>B50/C50</f>
        <v>12994.198757763979</v>
      </c>
      <c r="E50" s="13"/>
      <c r="F50" s="13"/>
      <c r="G50" s="13"/>
      <c r="H50" s="13"/>
      <c r="I50" s="13"/>
      <c r="J50" s="1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L8" sqref="L8"/>
    </sheetView>
  </sheetViews>
  <sheetFormatPr defaultRowHeight="15" x14ac:dyDescent="0.25"/>
  <cols>
    <col min="1" max="1" width="15.7109375" customWidth="1"/>
    <col min="2" max="8" width="12" customWidth="1"/>
    <col min="9" max="10" width="14.5703125" customWidth="1"/>
  </cols>
  <sheetData>
    <row r="1" spans="1:14" ht="18.75" x14ac:dyDescent="0.3">
      <c r="A1" s="38" t="s">
        <v>57</v>
      </c>
      <c r="B1" s="28"/>
      <c r="C1" s="38" t="s">
        <v>81</v>
      </c>
      <c r="D1" s="28"/>
      <c r="E1" s="28"/>
      <c r="F1" s="28"/>
    </row>
    <row r="2" spans="1:14" ht="18.75" customHeight="1" x14ac:dyDescent="0.25">
      <c r="A2" s="37" t="s">
        <v>58</v>
      </c>
      <c r="B2" s="28"/>
      <c r="C2" s="28"/>
      <c r="D2" s="28"/>
      <c r="E2" s="28"/>
      <c r="F2" s="28"/>
    </row>
    <row r="3" spans="1:14" s="33" customFormat="1" ht="18.75" customHeight="1" x14ac:dyDescent="0.25">
      <c r="C3" s="129" t="s">
        <v>73</v>
      </c>
      <c r="D3" s="129"/>
      <c r="E3" s="129"/>
      <c r="F3" s="129"/>
      <c r="G3" s="129"/>
      <c r="I3" s="33" t="s">
        <v>80</v>
      </c>
      <c r="J3" s="129" t="s">
        <v>74</v>
      </c>
      <c r="K3" s="129"/>
      <c r="L3" s="33" t="s">
        <v>78</v>
      </c>
    </row>
    <row r="4" spans="1:14" s="28" customFormat="1" x14ac:dyDescent="0.25">
      <c r="A4" s="34" t="s">
        <v>3</v>
      </c>
      <c r="B4" s="35" t="s">
        <v>44</v>
      </c>
      <c r="C4" s="35" t="s">
        <v>45</v>
      </c>
      <c r="D4" s="35" t="s">
        <v>46</v>
      </c>
      <c r="E4" s="35" t="s">
        <v>55</v>
      </c>
      <c r="F4" s="35">
        <v>909</v>
      </c>
      <c r="G4" s="35">
        <v>1246</v>
      </c>
      <c r="H4" s="35">
        <v>898</v>
      </c>
    </row>
    <row r="5" spans="1:14" x14ac:dyDescent="0.25">
      <c r="A5" s="28" t="s">
        <v>56</v>
      </c>
      <c r="B5" s="28">
        <v>918</v>
      </c>
      <c r="D5" s="28"/>
      <c r="G5" s="28"/>
      <c r="H5" s="28"/>
      <c r="I5">
        <f>SUM(B5:H5)</f>
        <v>918</v>
      </c>
      <c r="J5">
        <v>-65</v>
      </c>
      <c r="K5">
        <v>65</v>
      </c>
      <c r="L5" s="31">
        <f>I5+J5+K5</f>
        <v>918</v>
      </c>
    </row>
    <row r="6" spans="1:14" x14ac:dyDescent="0.25">
      <c r="A6" s="28" t="s">
        <v>52</v>
      </c>
      <c r="C6" s="29">
        <v>2200</v>
      </c>
      <c r="D6" s="29">
        <v>3872</v>
      </c>
      <c r="E6">
        <v>361</v>
      </c>
      <c r="G6" s="28"/>
      <c r="H6" s="28"/>
      <c r="I6" s="28">
        <f>SUM(B6:H6)</f>
        <v>6433</v>
      </c>
      <c r="J6">
        <v>-167</v>
      </c>
      <c r="K6">
        <v>596</v>
      </c>
      <c r="L6" s="31">
        <f t="shared" ref="L6:L8" si="0">I6+J6+K6</f>
        <v>6862</v>
      </c>
    </row>
    <row r="7" spans="1:14" x14ac:dyDescent="0.25">
      <c r="A7" s="28" t="s">
        <v>53</v>
      </c>
      <c r="D7" s="28"/>
      <c r="F7" s="29">
        <v>1782</v>
      </c>
      <c r="G7" s="29">
        <v>1171</v>
      </c>
      <c r="H7" s="28"/>
      <c r="I7" s="28">
        <f>SUM(B7:H7)</f>
        <v>2953</v>
      </c>
      <c r="J7" s="29">
        <f>-G7-301</f>
        <v>-1472</v>
      </c>
      <c r="L7" s="31">
        <f t="shared" si="0"/>
        <v>1481</v>
      </c>
    </row>
    <row r="8" spans="1:14" x14ac:dyDescent="0.25">
      <c r="A8" s="28" t="s">
        <v>54</v>
      </c>
      <c r="D8" s="28"/>
      <c r="G8" s="28"/>
      <c r="H8" s="29">
        <v>1956</v>
      </c>
      <c r="I8" s="28">
        <f>SUM(B8:H8)</f>
        <v>1956</v>
      </c>
      <c r="J8">
        <v>-759</v>
      </c>
      <c r="K8">
        <v>510</v>
      </c>
      <c r="L8" s="31">
        <f t="shared" si="0"/>
        <v>1707</v>
      </c>
      <c r="N8">
        <f>L8/2</f>
        <v>853.5</v>
      </c>
    </row>
    <row r="9" spans="1:14" x14ac:dyDescent="0.25">
      <c r="A9" s="28"/>
      <c r="B9" s="30"/>
      <c r="C9" s="29"/>
      <c r="D9" s="28"/>
      <c r="F9" s="28"/>
      <c r="G9" s="28"/>
      <c r="J9" s="32">
        <f>SUM(J5:J8)</f>
        <v>-2463</v>
      </c>
      <c r="K9" s="32">
        <f>SUM(K5:K8)</f>
        <v>1171</v>
      </c>
      <c r="L9" s="40">
        <f>SUM(L5:L8)</f>
        <v>10968</v>
      </c>
    </row>
    <row r="11" spans="1:14" x14ac:dyDescent="0.25">
      <c r="A11" s="11" t="s">
        <v>87</v>
      </c>
      <c r="G11" s="11" t="s">
        <v>88</v>
      </c>
      <c r="M11" s="31"/>
    </row>
    <row r="12" spans="1:14" x14ac:dyDescent="0.25">
      <c r="A12" s="11" t="s">
        <v>59</v>
      </c>
      <c r="B12" s="36" t="s">
        <v>60</v>
      </c>
      <c r="C12" s="36" t="s">
        <v>52</v>
      </c>
      <c r="D12" s="36" t="s">
        <v>79</v>
      </c>
      <c r="E12" s="36" t="s">
        <v>53</v>
      </c>
      <c r="F12" s="36" t="s">
        <v>76</v>
      </c>
      <c r="G12" s="11"/>
      <c r="H12" s="11"/>
      <c r="I12" s="11"/>
      <c r="J12" s="11" t="s">
        <v>76</v>
      </c>
      <c r="K12" s="11" t="s">
        <v>77</v>
      </c>
    </row>
    <row r="13" spans="1:14" x14ac:dyDescent="0.25">
      <c r="A13" s="28" t="s">
        <v>61</v>
      </c>
      <c r="B13" s="28">
        <v>653</v>
      </c>
      <c r="C13" s="28">
        <v>265</v>
      </c>
      <c r="D13" s="28"/>
      <c r="E13" s="28"/>
      <c r="F13" s="28">
        <v>918</v>
      </c>
      <c r="G13" s="28" t="s">
        <v>56</v>
      </c>
      <c r="I13" s="28" t="s">
        <v>56</v>
      </c>
      <c r="J13">
        <f>F13</f>
        <v>918</v>
      </c>
      <c r="K13" s="31">
        <f>L5-J13</f>
        <v>0</v>
      </c>
    </row>
    <row r="14" spans="1:14" x14ac:dyDescent="0.25">
      <c r="A14" s="28" t="s">
        <v>62</v>
      </c>
      <c r="B14" s="28"/>
      <c r="C14" s="28">
        <v>912</v>
      </c>
      <c r="D14" s="28"/>
      <c r="E14" s="28"/>
      <c r="F14" s="28">
        <v>912</v>
      </c>
      <c r="G14" s="28" t="s">
        <v>52</v>
      </c>
      <c r="I14" s="28" t="s">
        <v>52</v>
      </c>
      <c r="J14">
        <f>F25+F24+F23+F22+F18+F17+F14</f>
        <v>6396</v>
      </c>
      <c r="K14" s="31">
        <f t="shared" ref="K14:K16" si="1">L6-J14</f>
        <v>466</v>
      </c>
    </row>
    <row r="15" spans="1:14" x14ac:dyDescent="0.25">
      <c r="A15" s="28" t="s">
        <v>63</v>
      </c>
      <c r="B15" s="28"/>
      <c r="C15" s="28">
        <v>504</v>
      </c>
      <c r="D15" s="28"/>
      <c r="E15" s="28">
        <v>408</v>
      </c>
      <c r="F15" s="28">
        <v>912</v>
      </c>
      <c r="G15" s="13" t="s">
        <v>89</v>
      </c>
      <c r="I15" s="28" t="s">
        <v>53</v>
      </c>
      <c r="J15">
        <f>F16</f>
        <v>912</v>
      </c>
      <c r="K15" s="31">
        <f t="shared" si="1"/>
        <v>569</v>
      </c>
    </row>
    <row r="16" spans="1:14" x14ac:dyDescent="0.25">
      <c r="A16" s="28" t="s">
        <v>64</v>
      </c>
      <c r="B16" s="28"/>
      <c r="C16" s="28">
        <v>126</v>
      </c>
      <c r="D16" s="28"/>
      <c r="E16" s="28">
        <v>786</v>
      </c>
      <c r="F16" s="28">
        <v>912</v>
      </c>
      <c r="G16" s="28" t="s">
        <v>53</v>
      </c>
      <c r="I16" s="28" t="s">
        <v>54</v>
      </c>
      <c r="J16">
        <f>F21</f>
        <v>915</v>
      </c>
      <c r="K16" s="31">
        <f t="shared" si="1"/>
        <v>792</v>
      </c>
    </row>
    <row r="17" spans="1:11" x14ac:dyDescent="0.25">
      <c r="A17" s="28" t="s">
        <v>65</v>
      </c>
      <c r="B17" s="28"/>
      <c r="C17" s="28">
        <v>372</v>
      </c>
      <c r="D17" s="28"/>
      <c r="E17" s="28">
        <v>540</v>
      </c>
      <c r="F17" s="28">
        <v>912</v>
      </c>
      <c r="G17" s="28" t="s">
        <v>52</v>
      </c>
      <c r="J17" s="11">
        <f>SUM(J13:J16)</f>
        <v>9141</v>
      </c>
      <c r="K17" s="32">
        <f>SUM(K13:K16)</f>
        <v>1827</v>
      </c>
    </row>
    <row r="18" spans="1:11" x14ac:dyDescent="0.25">
      <c r="A18" s="28" t="s">
        <v>66</v>
      </c>
      <c r="B18" s="28"/>
      <c r="C18" s="28">
        <v>613</v>
      </c>
      <c r="D18" s="28"/>
      <c r="E18" s="28">
        <v>299</v>
      </c>
      <c r="F18" s="28">
        <v>912</v>
      </c>
      <c r="G18" s="28" t="s">
        <v>52</v>
      </c>
    </row>
    <row r="20" spans="1:11" x14ac:dyDescent="0.25">
      <c r="A20" s="28" t="s">
        <v>67</v>
      </c>
      <c r="B20" s="28">
        <v>203</v>
      </c>
      <c r="C20" s="28">
        <v>105</v>
      </c>
      <c r="D20" s="28">
        <v>254</v>
      </c>
      <c r="E20" s="28">
        <v>353</v>
      </c>
      <c r="F20" s="28">
        <v>915</v>
      </c>
      <c r="G20" s="28" t="s">
        <v>54</v>
      </c>
    </row>
    <row r="21" spans="1:11" x14ac:dyDescent="0.25">
      <c r="A21" s="28" t="s">
        <v>68</v>
      </c>
      <c r="B21" s="28"/>
      <c r="C21" s="28">
        <v>229</v>
      </c>
      <c r="D21" s="28">
        <v>529</v>
      </c>
      <c r="E21" s="28">
        <v>157</v>
      </c>
      <c r="F21" s="28">
        <v>915</v>
      </c>
      <c r="G21" s="28" t="s">
        <v>54</v>
      </c>
    </row>
    <row r="22" spans="1:11" x14ac:dyDescent="0.25">
      <c r="A22" s="28" t="s">
        <v>69</v>
      </c>
      <c r="B22" s="28"/>
      <c r="C22" s="28">
        <v>393</v>
      </c>
      <c r="D22" s="28">
        <v>415</v>
      </c>
      <c r="E22" s="28">
        <v>107</v>
      </c>
      <c r="F22" s="28">
        <v>915</v>
      </c>
      <c r="G22" s="28" t="s">
        <v>52</v>
      </c>
    </row>
    <row r="23" spans="1:11" x14ac:dyDescent="0.25">
      <c r="A23" s="28" t="s">
        <v>70</v>
      </c>
      <c r="B23" s="28"/>
      <c r="C23" s="28">
        <v>915</v>
      </c>
      <c r="D23" s="28"/>
      <c r="E23" s="28"/>
      <c r="F23" s="28">
        <v>915</v>
      </c>
      <c r="G23" s="28" t="s">
        <v>52</v>
      </c>
    </row>
    <row r="24" spans="1:11" x14ac:dyDescent="0.25">
      <c r="A24" s="28" t="s">
        <v>71</v>
      </c>
      <c r="B24" s="28"/>
      <c r="C24" s="28">
        <v>915</v>
      </c>
      <c r="D24" s="28"/>
      <c r="E24" s="28"/>
      <c r="F24" s="28">
        <v>915</v>
      </c>
      <c r="G24" s="28" t="s">
        <v>52</v>
      </c>
    </row>
    <row r="25" spans="1:11" x14ac:dyDescent="0.25">
      <c r="A25" s="28" t="s">
        <v>72</v>
      </c>
      <c r="B25" s="28"/>
      <c r="C25" s="28">
        <v>915</v>
      </c>
      <c r="D25" s="28"/>
      <c r="E25" s="28"/>
      <c r="F25" s="28">
        <v>915</v>
      </c>
      <c r="G25" s="28" t="s">
        <v>52</v>
      </c>
    </row>
    <row r="26" spans="1:11" x14ac:dyDescent="0.25">
      <c r="A26" s="28"/>
      <c r="B26" s="28">
        <v>856</v>
      </c>
      <c r="C26" s="28">
        <v>6264</v>
      </c>
      <c r="D26" s="28">
        <v>1198</v>
      </c>
      <c r="E26" s="28">
        <v>2650</v>
      </c>
      <c r="F26" s="39">
        <f>SUM(F13:F25)</f>
        <v>10968</v>
      </c>
    </row>
  </sheetData>
  <mergeCells count="2">
    <mergeCell ref="C3:G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zoomScaleNormal="100" workbookViewId="0">
      <selection activeCell="J23" sqref="J23"/>
    </sheetView>
  </sheetViews>
  <sheetFormatPr defaultRowHeight="15" x14ac:dyDescent="0.25"/>
  <cols>
    <col min="1" max="1" width="12" customWidth="1"/>
    <col min="2" max="2" width="12.28515625" customWidth="1"/>
    <col min="6" max="6" width="9.140625" style="28"/>
    <col min="9" max="10" width="9.140625" style="28"/>
    <col min="15" max="15" width="9.140625" style="11"/>
  </cols>
  <sheetData>
    <row r="2" spans="1:15" x14ac:dyDescent="0.25">
      <c r="C2" s="28" t="s">
        <v>102</v>
      </c>
      <c r="D2" s="28" t="s">
        <v>106</v>
      </c>
      <c r="E2" s="28" t="s">
        <v>91</v>
      </c>
      <c r="F2" s="28" t="s">
        <v>92</v>
      </c>
      <c r="G2" s="28" t="s">
        <v>93</v>
      </c>
      <c r="H2" s="28" t="s">
        <v>94</v>
      </c>
      <c r="I2" s="28" t="s">
        <v>108</v>
      </c>
      <c r="J2" s="28" t="s">
        <v>104</v>
      </c>
      <c r="K2" s="28" t="s">
        <v>95</v>
      </c>
      <c r="L2" s="28" t="s">
        <v>98</v>
      </c>
      <c r="M2" s="28" t="s">
        <v>99</v>
      </c>
      <c r="N2" s="28" t="s">
        <v>100</v>
      </c>
      <c r="O2" s="11" t="s">
        <v>7</v>
      </c>
    </row>
    <row r="3" spans="1:15" x14ac:dyDescent="0.25">
      <c r="A3" s="11" t="s">
        <v>105</v>
      </c>
      <c r="O3" s="11">
        <f t="shared" ref="O3" si="0">SUM(E3:N3)</f>
        <v>0</v>
      </c>
    </row>
    <row r="4" spans="1:15" x14ac:dyDescent="0.25">
      <c r="A4" s="28" t="s">
        <v>60</v>
      </c>
      <c r="B4" s="28" t="s">
        <v>96</v>
      </c>
      <c r="C4">
        <v>653</v>
      </c>
      <c r="I4" s="28">
        <v>203</v>
      </c>
      <c r="O4" s="11">
        <f>SUM(C4:N4)</f>
        <v>856</v>
      </c>
    </row>
    <row r="5" spans="1:15" x14ac:dyDescent="0.25">
      <c r="O5" s="11">
        <f t="shared" ref="O5:O29" si="1">SUM(C5:N5)</f>
        <v>0</v>
      </c>
    </row>
    <row r="6" spans="1:15" s="28" customFormat="1" x14ac:dyDescent="0.25">
      <c r="A6" s="28" t="s">
        <v>107</v>
      </c>
      <c r="O6" s="11">
        <f t="shared" si="1"/>
        <v>0</v>
      </c>
    </row>
    <row r="7" spans="1:15" x14ac:dyDescent="0.25">
      <c r="A7" s="28" t="s">
        <v>52</v>
      </c>
      <c r="B7" s="28" t="s">
        <v>84</v>
      </c>
      <c r="C7">
        <v>265</v>
      </c>
      <c r="O7" s="11">
        <f t="shared" si="1"/>
        <v>265</v>
      </c>
    </row>
    <row r="8" spans="1:15" s="28" customFormat="1" x14ac:dyDescent="0.25">
      <c r="O8" s="11">
        <f t="shared" si="1"/>
        <v>0</v>
      </c>
    </row>
    <row r="9" spans="1:15" x14ac:dyDescent="0.25">
      <c r="A9" s="11" t="s">
        <v>101</v>
      </c>
      <c r="O9" s="11">
        <f t="shared" si="1"/>
        <v>0</v>
      </c>
    </row>
    <row r="10" spans="1:15" x14ac:dyDescent="0.25">
      <c r="A10" s="28" t="s">
        <v>52</v>
      </c>
      <c r="B10" s="28" t="s">
        <v>96</v>
      </c>
      <c r="D10">
        <v>912</v>
      </c>
      <c r="E10">
        <v>504</v>
      </c>
      <c r="G10">
        <v>372</v>
      </c>
      <c r="H10">
        <v>613</v>
      </c>
      <c r="I10" s="28">
        <v>105</v>
      </c>
      <c r="K10">
        <v>347</v>
      </c>
      <c r="L10">
        <v>807</v>
      </c>
      <c r="M10">
        <v>810</v>
      </c>
      <c r="N10">
        <v>812</v>
      </c>
      <c r="O10" s="11">
        <f t="shared" si="1"/>
        <v>5282</v>
      </c>
    </row>
    <row r="11" spans="1:15" x14ac:dyDescent="0.25">
      <c r="O11" s="11">
        <f t="shared" si="1"/>
        <v>0</v>
      </c>
    </row>
    <row r="12" spans="1:15" x14ac:dyDescent="0.25">
      <c r="A12" s="28" t="s">
        <v>90</v>
      </c>
      <c r="C12" s="28"/>
      <c r="O12" s="11">
        <f t="shared" si="1"/>
        <v>0</v>
      </c>
    </row>
    <row r="13" spans="1:15" x14ac:dyDescent="0.25">
      <c r="A13" s="28" t="s">
        <v>53</v>
      </c>
      <c r="B13" s="28" t="s">
        <v>97</v>
      </c>
      <c r="E13">
        <v>408</v>
      </c>
      <c r="G13">
        <v>540</v>
      </c>
      <c r="H13">
        <v>299</v>
      </c>
      <c r="K13">
        <v>153</v>
      </c>
      <c r="L13" s="28">
        <v>108</v>
      </c>
      <c r="M13">
        <v>105</v>
      </c>
      <c r="N13">
        <v>103</v>
      </c>
      <c r="O13" s="11">
        <f t="shared" si="1"/>
        <v>1716</v>
      </c>
    </row>
    <row r="14" spans="1:15" x14ac:dyDescent="0.25">
      <c r="O14" s="11">
        <f t="shared" si="1"/>
        <v>0</v>
      </c>
    </row>
    <row r="15" spans="1:15" x14ac:dyDescent="0.25">
      <c r="A15" s="28" t="s">
        <v>103</v>
      </c>
      <c r="K15" s="28"/>
      <c r="O15" s="11">
        <f t="shared" si="1"/>
        <v>0</v>
      </c>
    </row>
    <row r="16" spans="1:15" x14ac:dyDescent="0.25">
      <c r="A16" s="28" t="s">
        <v>79</v>
      </c>
      <c r="B16" s="28" t="s">
        <v>97</v>
      </c>
      <c r="K16">
        <v>415</v>
      </c>
      <c r="O16" s="11">
        <f t="shared" si="1"/>
        <v>415</v>
      </c>
    </row>
    <row r="17" spans="1:15" x14ac:dyDescent="0.25">
      <c r="O17" s="11">
        <f t="shared" si="1"/>
        <v>0</v>
      </c>
    </row>
    <row r="18" spans="1:15" x14ac:dyDescent="0.25">
      <c r="A18" s="11" t="s">
        <v>109</v>
      </c>
      <c r="O18" s="11">
        <f t="shared" si="1"/>
        <v>0</v>
      </c>
    </row>
    <row r="19" spans="1:15" x14ac:dyDescent="0.25">
      <c r="A19" s="28" t="s">
        <v>110</v>
      </c>
      <c r="I19" s="28">
        <v>254</v>
      </c>
      <c r="J19" s="28">
        <v>529</v>
      </c>
      <c r="O19" s="11">
        <f t="shared" si="1"/>
        <v>783</v>
      </c>
    </row>
    <row r="20" spans="1:15" x14ac:dyDescent="0.25">
      <c r="O20" s="11">
        <f t="shared" si="1"/>
        <v>0</v>
      </c>
    </row>
    <row r="21" spans="1:15" x14ac:dyDescent="0.25">
      <c r="A21" s="28" t="s">
        <v>111</v>
      </c>
      <c r="O21" s="11">
        <f t="shared" si="1"/>
        <v>0</v>
      </c>
    </row>
    <row r="22" spans="1:15" x14ac:dyDescent="0.25">
      <c r="A22" s="28" t="s">
        <v>112</v>
      </c>
      <c r="B22" s="28" t="s">
        <v>97</v>
      </c>
      <c r="J22" s="28">
        <v>229</v>
      </c>
      <c r="O22" s="11">
        <f t="shared" si="1"/>
        <v>229</v>
      </c>
    </row>
    <row r="23" spans="1:15" x14ac:dyDescent="0.25">
      <c r="A23" s="28" t="s">
        <v>53</v>
      </c>
      <c r="B23" s="28" t="s">
        <v>97</v>
      </c>
      <c r="J23" s="28">
        <v>157</v>
      </c>
      <c r="O23" s="11">
        <f t="shared" si="1"/>
        <v>157</v>
      </c>
    </row>
    <row r="24" spans="1:15" s="28" customFormat="1" x14ac:dyDescent="0.25">
      <c r="O24" s="11">
        <f t="shared" si="1"/>
        <v>0</v>
      </c>
    </row>
    <row r="25" spans="1:15" x14ac:dyDescent="0.25">
      <c r="A25" s="11" t="s">
        <v>113</v>
      </c>
      <c r="O25" s="11">
        <f t="shared" si="1"/>
        <v>0</v>
      </c>
    </row>
    <row r="26" spans="1:15" x14ac:dyDescent="0.25">
      <c r="A26" s="28" t="s">
        <v>114</v>
      </c>
      <c r="F26" s="28">
        <v>786</v>
      </c>
      <c r="I26" s="28">
        <v>353</v>
      </c>
      <c r="O26" s="11">
        <f t="shared" si="1"/>
        <v>1139</v>
      </c>
    </row>
    <row r="27" spans="1:15" x14ac:dyDescent="0.25">
      <c r="A27" s="28" t="s">
        <v>115</v>
      </c>
      <c r="O27" s="11">
        <f t="shared" si="1"/>
        <v>0</v>
      </c>
    </row>
    <row r="28" spans="1:15" x14ac:dyDescent="0.25">
      <c r="A28" s="28" t="s">
        <v>112</v>
      </c>
      <c r="B28" s="28" t="s">
        <v>84</v>
      </c>
      <c r="F28" s="28">
        <v>126</v>
      </c>
      <c r="O28" s="11">
        <f t="shared" si="1"/>
        <v>126</v>
      </c>
    </row>
    <row r="29" spans="1:15" x14ac:dyDescent="0.25">
      <c r="O29" s="11">
        <f t="shared" si="1"/>
        <v>0</v>
      </c>
    </row>
    <row r="30" spans="1:15" x14ac:dyDescent="0.25">
      <c r="A30" s="28" t="s">
        <v>116</v>
      </c>
      <c r="C30">
        <f>SUM(C3:C27)</f>
        <v>918</v>
      </c>
      <c r="D30" s="28">
        <f t="shared" ref="D30:N30" si="2">SUM(D3:D27)</f>
        <v>912</v>
      </c>
      <c r="E30" s="28">
        <f t="shared" si="2"/>
        <v>912</v>
      </c>
      <c r="F30" s="28">
        <f>SUM(F3:F28)</f>
        <v>912</v>
      </c>
      <c r="G30" s="28">
        <f t="shared" si="2"/>
        <v>912</v>
      </c>
      <c r="H30" s="28">
        <f t="shared" si="2"/>
        <v>912</v>
      </c>
      <c r="I30" s="28">
        <f t="shared" si="2"/>
        <v>915</v>
      </c>
      <c r="J30" s="28">
        <f t="shared" si="2"/>
        <v>915</v>
      </c>
      <c r="K30" s="28">
        <f t="shared" si="2"/>
        <v>915</v>
      </c>
      <c r="L30" s="28">
        <f t="shared" si="2"/>
        <v>915</v>
      </c>
      <c r="M30" s="28">
        <f t="shared" si="2"/>
        <v>915</v>
      </c>
      <c r="N30" s="28">
        <f t="shared" si="2"/>
        <v>915</v>
      </c>
    </row>
    <row r="33" spans="1:6" x14ac:dyDescent="0.25">
      <c r="A33" s="28" t="s">
        <v>117</v>
      </c>
    </row>
    <row r="34" spans="1:6" x14ac:dyDescent="0.25">
      <c r="B34" s="28" t="s">
        <v>97</v>
      </c>
      <c r="C34" s="28" t="s">
        <v>118</v>
      </c>
      <c r="D34" s="28" t="s">
        <v>119</v>
      </c>
      <c r="E34" s="28" t="s">
        <v>120</v>
      </c>
      <c r="F34" s="28" t="s">
        <v>75</v>
      </c>
    </row>
    <row r="35" spans="1:6" x14ac:dyDescent="0.25">
      <c r="A35" s="28" t="s">
        <v>86</v>
      </c>
      <c r="B35" s="42"/>
      <c r="C35" s="42"/>
      <c r="D35" s="42"/>
      <c r="E35" s="42"/>
      <c r="F35" s="42"/>
    </row>
    <row r="36" spans="1:6" x14ac:dyDescent="0.25">
      <c r="A36" s="28" t="s">
        <v>118</v>
      </c>
      <c r="B36" s="42"/>
      <c r="C36" s="42"/>
    </row>
    <row r="37" spans="1:6" x14ac:dyDescent="0.25">
      <c r="A37" s="28" t="s">
        <v>119</v>
      </c>
      <c r="B37" s="42"/>
      <c r="C37">
        <v>265</v>
      </c>
      <c r="D37" s="42"/>
      <c r="E37">
        <v>229</v>
      </c>
      <c r="F37" s="28">
        <v>126</v>
      </c>
    </row>
    <row r="38" spans="1:6" x14ac:dyDescent="0.25">
      <c r="A38" s="28" t="s">
        <v>120</v>
      </c>
      <c r="B38" s="42"/>
      <c r="D38">
        <v>415</v>
      </c>
      <c r="E38" s="42"/>
    </row>
    <row r="39" spans="1:6" x14ac:dyDescent="0.25">
      <c r="A39" s="28" t="s">
        <v>75</v>
      </c>
      <c r="B39" s="42"/>
      <c r="D39">
        <v>1716</v>
      </c>
      <c r="E39">
        <v>157</v>
      </c>
      <c r="F39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4" sqref="F24"/>
    </sheetView>
  </sheetViews>
  <sheetFormatPr defaultRowHeight="15" x14ac:dyDescent="0.25"/>
  <cols>
    <col min="1" max="1" width="13.5703125" style="28" customWidth="1"/>
    <col min="2" max="2" width="11.7109375" style="28" customWidth="1"/>
    <col min="3" max="3" width="14.28515625" style="28" customWidth="1"/>
    <col min="4" max="6" width="9.42578125" style="28" customWidth="1"/>
    <col min="7" max="9" width="9.85546875" style="28" customWidth="1"/>
    <col min="10" max="10" width="32.42578125" style="28" customWidth="1"/>
    <col min="11" max="16384" width="9.140625" style="28"/>
  </cols>
  <sheetData>
    <row r="1" spans="1:10" ht="18.75" x14ac:dyDescent="0.3">
      <c r="A1" s="38" t="s">
        <v>123</v>
      </c>
    </row>
    <row r="3" spans="1:10" x14ac:dyDescent="0.25">
      <c r="A3" s="11" t="s">
        <v>59</v>
      </c>
      <c r="B3" s="11" t="s">
        <v>85</v>
      </c>
      <c r="C3" s="36" t="s">
        <v>76</v>
      </c>
      <c r="D3" s="130" t="s">
        <v>52</v>
      </c>
      <c r="E3" s="130"/>
      <c r="F3" s="130"/>
      <c r="G3" s="36" t="s">
        <v>53</v>
      </c>
      <c r="H3" s="36"/>
      <c r="I3" s="36"/>
    </row>
    <row r="4" spans="1:10" x14ac:dyDescent="0.25">
      <c r="A4" s="11"/>
      <c r="B4" s="11"/>
      <c r="C4" s="36"/>
      <c r="D4" s="36" t="s">
        <v>83</v>
      </c>
      <c r="E4" s="28" t="s">
        <v>82</v>
      </c>
      <c r="F4" s="28" t="s">
        <v>84</v>
      </c>
      <c r="G4" s="36" t="s">
        <v>83</v>
      </c>
      <c r="H4" s="28" t="s">
        <v>82</v>
      </c>
      <c r="I4" s="28" t="s">
        <v>84</v>
      </c>
    </row>
    <row r="5" spans="1:10" x14ac:dyDescent="0.25">
      <c r="A5" s="28" t="s">
        <v>64</v>
      </c>
      <c r="B5" s="28" t="s">
        <v>53</v>
      </c>
      <c r="C5" s="28">
        <v>912</v>
      </c>
      <c r="D5" s="28">
        <v>126</v>
      </c>
      <c r="G5" s="28">
        <v>786</v>
      </c>
    </row>
    <row r="6" spans="1:10" x14ac:dyDescent="0.25">
      <c r="E6" s="28">
        <v>0</v>
      </c>
      <c r="H6" s="28">
        <v>126</v>
      </c>
    </row>
    <row r="7" spans="1:10" x14ac:dyDescent="0.25">
      <c r="F7" s="28">
        <v>126</v>
      </c>
      <c r="I7" s="28">
        <v>0</v>
      </c>
    </row>
    <row r="8" spans="1:10" x14ac:dyDescent="0.25">
      <c r="A8" s="28" t="s">
        <v>65</v>
      </c>
      <c r="B8" s="28" t="s">
        <v>52</v>
      </c>
      <c r="C8" s="28">
        <v>912</v>
      </c>
      <c r="D8" s="28">
        <v>372</v>
      </c>
      <c r="G8" s="28">
        <v>540</v>
      </c>
    </row>
    <row r="9" spans="1:10" x14ac:dyDescent="0.25">
      <c r="E9" s="28">
        <v>540</v>
      </c>
      <c r="H9" s="28">
        <v>0</v>
      </c>
    </row>
    <row r="10" spans="1:10" x14ac:dyDescent="0.25">
      <c r="F10" s="28">
        <v>0</v>
      </c>
      <c r="I10" s="28">
        <v>540</v>
      </c>
      <c r="J10" s="28" t="s">
        <v>130</v>
      </c>
    </row>
    <row r="11" spans="1:10" x14ac:dyDescent="0.25">
      <c r="A11" s="28" t="s">
        <v>66</v>
      </c>
      <c r="B11" s="28" t="s">
        <v>52</v>
      </c>
      <c r="C11" s="28">
        <v>912</v>
      </c>
      <c r="D11" s="28">
        <v>613</v>
      </c>
      <c r="G11" s="28">
        <v>299</v>
      </c>
    </row>
    <row r="12" spans="1:10" x14ac:dyDescent="0.25">
      <c r="E12" s="28">
        <v>299</v>
      </c>
      <c r="H12" s="28">
        <v>0</v>
      </c>
    </row>
    <row r="13" spans="1:10" x14ac:dyDescent="0.25">
      <c r="I13" s="28">
        <v>299</v>
      </c>
      <c r="J13" s="28" t="s">
        <v>131</v>
      </c>
    </row>
    <row r="14" spans="1:10" x14ac:dyDescent="0.25">
      <c r="A14" s="28" t="s">
        <v>69</v>
      </c>
      <c r="B14" s="28" t="s">
        <v>52</v>
      </c>
      <c r="C14" s="28">
        <v>915</v>
      </c>
      <c r="D14" s="28">
        <v>393</v>
      </c>
      <c r="G14" s="28">
        <v>107</v>
      </c>
    </row>
    <row r="15" spans="1:10" x14ac:dyDescent="0.25">
      <c r="E15" s="28">
        <v>107</v>
      </c>
      <c r="H15" s="28">
        <v>0</v>
      </c>
    </row>
    <row r="16" spans="1:10" x14ac:dyDescent="0.25">
      <c r="F16" s="28">
        <v>0</v>
      </c>
      <c r="I16" s="28">
        <v>107</v>
      </c>
      <c r="J16" s="28" t="s">
        <v>132</v>
      </c>
    </row>
    <row r="17" spans="2:9" x14ac:dyDescent="0.25">
      <c r="B17" s="28" t="s">
        <v>86</v>
      </c>
      <c r="E17" s="28">
        <f>SUM(E5:E16)</f>
        <v>946</v>
      </c>
      <c r="H17" s="28">
        <f>SUM(H5:H16)</f>
        <v>126</v>
      </c>
    </row>
    <row r="18" spans="2:9" x14ac:dyDescent="0.25">
      <c r="B18" s="28" t="s">
        <v>97</v>
      </c>
      <c r="F18" s="28">
        <f>SUM(F5:F16)</f>
        <v>126</v>
      </c>
      <c r="I18" s="28">
        <f>SUM(I5:I16)</f>
        <v>946</v>
      </c>
    </row>
    <row r="19" spans="2:9" x14ac:dyDescent="0.25">
      <c r="B19" s="28" t="s">
        <v>121</v>
      </c>
      <c r="E19" s="28">
        <v>596</v>
      </c>
    </row>
    <row r="20" spans="2:9" s="11" customFormat="1" x14ac:dyDescent="0.25">
      <c r="B20" s="11" t="s">
        <v>122</v>
      </c>
      <c r="E20" s="11">
        <f>E17-F18-E19</f>
        <v>224</v>
      </c>
    </row>
  </sheetData>
  <mergeCells count="1">
    <mergeCell ref="D3:F3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XFD1048576"/>
    </sheetView>
  </sheetViews>
  <sheetFormatPr defaultRowHeight="15" x14ac:dyDescent="0.25"/>
  <cols>
    <col min="1" max="1" width="13.5703125" style="28" customWidth="1"/>
    <col min="2" max="2" width="11.7109375" style="28" customWidth="1"/>
    <col min="3" max="3" width="14.28515625" style="28" customWidth="1"/>
    <col min="4" max="6" width="9.42578125" style="28" customWidth="1"/>
    <col min="7" max="9" width="10.85546875" style="28" customWidth="1"/>
    <col min="10" max="10" width="27.5703125" style="28" customWidth="1"/>
    <col min="11" max="16384" width="9.140625" style="28"/>
  </cols>
  <sheetData>
    <row r="1" spans="1:9" ht="18.75" x14ac:dyDescent="0.3">
      <c r="A1" s="38" t="s">
        <v>125</v>
      </c>
    </row>
    <row r="2" spans="1:9" ht="8.25" customHeight="1" x14ac:dyDescent="0.25"/>
    <row r="3" spans="1:9" x14ac:dyDescent="0.25">
      <c r="A3" s="11" t="s">
        <v>59</v>
      </c>
      <c r="B3" s="11" t="s">
        <v>85</v>
      </c>
      <c r="C3" s="36" t="s">
        <v>76</v>
      </c>
      <c r="D3" s="130" t="s">
        <v>79</v>
      </c>
      <c r="E3" s="130"/>
      <c r="F3" s="130"/>
      <c r="G3" s="130" t="s">
        <v>52</v>
      </c>
      <c r="H3" s="130"/>
      <c r="I3" s="130"/>
    </row>
    <row r="4" spans="1:9" x14ac:dyDescent="0.25">
      <c r="A4" s="11"/>
      <c r="B4" s="11"/>
      <c r="C4" s="36"/>
      <c r="D4" s="36" t="s">
        <v>83</v>
      </c>
      <c r="E4" s="28" t="s">
        <v>82</v>
      </c>
      <c r="F4" s="28" t="s">
        <v>84</v>
      </c>
      <c r="G4" s="36" t="s">
        <v>83</v>
      </c>
      <c r="H4" s="28" t="s">
        <v>82</v>
      </c>
      <c r="I4" s="28" t="s">
        <v>84</v>
      </c>
    </row>
    <row r="5" spans="1:9" x14ac:dyDescent="0.25">
      <c r="A5" s="28" t="s">
        <v>67</v>
      </c>
      <c r="C5" s="28">
        <v>915</v>
      </c>
      <c r="D5" s="28">
        <v>254</v>
      </c>
      <c r="G5" s="28">
        <v>105</v>
      </c>
    </row>
    <row r="6" spans="1:9" x14ac:dyDescent="0.25">
      <c r="E6" s="28">
        <v>105</v>
      </c>
    </row>
    <row r="7" spans="1:9" x14ac:dyDescent="0.25">
      <c r="I7" s="28">
        <v>105</v>
      </c>
    </row>
    <row r="8" spans="1:9" x14ac:dyDescent="0.25">
      <c r="A8" s="28" t="s">
        <v>68</v>
      </c>
      <c r="B8" s="28" t="s">
        <v>54</v>
      </c>
      <c r="C8" s="28">
        <v>915</v>
      </c>
      <c r="D8" s="28">
        <v>529</v>
      </c>
      <c r="G8" s="28">
        <v>229</v>
      </c>
    </row>
    <row r="9" spans="1:9" x14ac:dyDescent="0.25">
      <c r="E9" s="28">
        <v>229</v>
      </c>
      <c r="H9" s="28">
        <v>0</v>
      </c>
    </row>
    <row r="10" spans="1:9" x14ac:dyDescent="0.25">
      <c r="F10" s="28">
        <v>0</v>
      </c>
      <c r="I10" s="28">
        <v>229</v>
      </c>
    </row>
    <row r="11" spans="1:9" x14ac:dyDescent="0.25">
      <c r="A11" s="28" t="s">
        <v>69</v>
      </c>
      <c r="B11" s="28" t="s">
        <v>52</v>
      </c>
      <c r="C11" s="28">
        <v>915</v>
      </c>
      <c r="D11" s="28">
        <v>415</v>
      </c>
      <c r="G11" s="28">
        <v>107</v>
      </c>
    </row>
    <row r="12" spans="1:9" x14ac:dyDescent="0.25">
      <c r="E12" s="28">
        <v>0</v>
      </c>
      <c r="H12" s="28">
        <v>415</v>
      </c>
    </row>
    <row r="13" spans="1:9" x14ac:dyDescent="0.25">
      <c r="F13" s="28">
        <v>415</v>
      </c>
    </row>
    <row r="15" spans="1:9" x14ac:dyDescent="0.25">
      <c r="B15" s="28" t="s">
        <v>86</v>
      </c>
      <c r="E15" s="28">
        <f>SUM(E5:E14)</f>
        <v>334</v>
      </c>
      <c r="H15" s="28">
        <f>SUM(H5:H14)</f>
        <v>415</v>
      </c>
    </row>
    <row r="16" spans="1:9" x14ac:dyDescent="0.25">
      <c r="B16" s="28" t="s">
        <v>97</v>
      </c>
      <c r="F16" s="28">
        <f>SUM(F5:F15)</f>
        <v>415</v>
      </c>
      <c r="I16" s="28">
        <f>SUM(I5:I15)</f>
        <v>334</v>
      </c>
    </row>
    <row r="17" spans="1:10" s="11" customFormat="1" x14ac:dyDescent="0.25">
      <c r="B17" s="11" t="s">
        <v>122</v>
      </c>
      <c r="F17" s="11">
        <f>F16-I16</f>
        <v>81</v>
      </c>
    </row>
    <row r="19" spans="1:10" ht="18.75" x14ac:dyDescent="0.3">
      <c r="A19" s="38" t="s">
        <v>124</v>
      </c>
    </row>
    <row r="20" spans="1:10" ht="8.25" customHeight="1" x14ac:dyDescent="0.25"/>
    <row r="21" spans="1:10" x14ac:dyDescent="0.25">
      <c r="A21" s="11" t="s">
        <v>59</v>
      </c>
      <c r="B21" s="11" t="s">
        <v>85</v>
      </c>
      <c r="C21" s="36" t="s">
        <v>76</v>
      </c>
      <c r="D21" s="130" t="s">
        <v>79</v>
      </c>
      <c r="E21" s="130"/>
      <c r="F21" s="130"/>
      <c r="G21" s="36" t="s">
        <v>53</v>
      </c>
      <c r="H21" s="36"/>
      <c r="I21" s="36"/>
    </row>
    <row r="22" spans="1:10" x14ac:dyDescent="0.25">
      <c r="A22" s="11"/>
      <c r="B22" s="11"/>
      <c r="C22" s="36"/>
      <c r="D22" s="36" t="s">
        <v>83</v>
      </c>
      <c r="E22" s="28" t="s">
        <v>82</v>
      </c>
      <c r="F22" s="28" t="s">
        <v>84</v>
      </c>
      <c r="G22" s="36" t="s">
        <v>83</v>
      </c>
      <c r="H22" s="28" t="s">
        <v>82</v>
      </c>
      <c r="I22" s="28" t="s">
        <v>84</v>
      </c>
    </row>
    <row r="23" spans="1:10" x14ac:dyDescent="0.25">
      <c r="A23" s="28" t="s">
        <v>67</v>
      </c>
      <c r="C23" s="28">
        <v>915</v>
      </c>
      <c r="D23" s="28">
        <v>254</v>
      </c>
      <c r="G23" s="28">
        <v>353</v>
      </c>
    </row>
    <row r="24" spans="1:10" x14ac:dyDescent="0.25">
      <c r="E24" s="28">
        <v>353</v>
      </c>
      <c r="I24" s="28">
        <v>353</v>
      </c>
      <c r="J24" s="28" t="s">
        <v>133</v>
      </c>
    </row>
    <row r="26" spans="1:10" x14ac:dyDescent="0.25">
      <c r="A26" s="28" t="s">
        <v>68</v>
      </c>
      <c r="B26" s="28" t="s">
        <v>54</v>
      </c>
      <c r="C26" s="28">
        <v>915</v>
      </c>
      <c r="D26" s="28">
        <v>529</v>
      </c>
      <c r="G26" s="28">
        <v>157</v>
      </c>
    </row>
    <row r="27" spans="1:10" x14ac:dyDescent="0.25">
      <c r="E27" s="28">
        <v>157</v>
      </c>
      <c r="H27" s="28">
        <v>0</v>
      </c>
    </row>
    <row r="28" spans="1:10" x14ac:dyDescent="0.25">
      <c r="F28" s="28">
        <v>0</v>
      </c>
      <c r="I28" s="28">
        <v>157</v>
      </c>
      <c r="J28" s="28" t="s">
        <v>134</v>
      </c>
    </row>
    <row r="29" spans="1:10" x14ac:dyDescent="0.25">
      <c r="B29" s="28" t="s">
        <v>86</v>
      </c>
      <c r="E29" s="28">
        <f>SUM(E23:E28)</f>
        <v>510</v>
      </c>
    </row>
    <row r="30" spans="1:10" x14ac:dyDescent="0.25">
      <c r="B30" s="28" t="s">
        <v>97</v>
      </c>
      <c r="I30" s="28">
        <f>SUM(I23:I29)</f>
        <v>510</v>
      </c>
    </row>
    <row r="31" spans="1:10" x14ac:dyDescent="0.25">
      <c r="B31" s="11" t="s">
        <v>122</v>
      </c>
      <c r="E31" s="11">
        <f>E29</f>
        <v>510</v>
      </c>
    </row>
    <row r="32" spans="1:10" x14ac:dyDescent="0.25">
      <c r="B32" s="28" t="s">
        <v>121</v>
      </c>
      <c r="E32" s="28">
        <v>510</v>
      </c>
      <c r="J32" s="28" t="s">
        <v>129</v>
      </c>
    </row>
    <row r="34" spans="1:1" x14ac:dyDescent="0.25">
      <c r="A34" s="28" t="s">
        <v>126</v>
      </c>
    </row>
    <row r="35" spans="1:1" x14ac:dyDescent="0.25">
      <c r="A35" s="28" t="s">
        <v>127</v>
      </c>
    </row>
    <row r="36" spans="1:1" x14ac:dyDescent="0.25">
      <c r="A36" s="28" t="s">
        <v>128</v>
      </c>
    </row>
  </sheetData>
  <mergeCells count="3">
    <mergeCell ref="D3:F3"/>
    <mergeCell ref="G3:I3"/>
    <mergeCell ref="D21:F21"/>
  </mergeCells>
  <printOptions gridLines="1"/>
  <pageMargins left="0.70866141732283472" right="0.70866141732283472" top="0.5" bottom="0.41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A49" sqref="A49"/>
    </sheetView>
  </sheetViews>
  <sheetFormatPr defaultRowHeight="15" x14ac:dyDescent="0.25"/>
  <cols>
    <col min="1" max="1" width="21" style="44" customWidth="1"/>
    <col min="2" max="2" width="13.5703125" style="44" customWidth="1"/>
    <col min="3" max="3" width="12.5703125" style="44" customWidth="1"/>
    <col min="4" max="4" width="12" style="44" customWidth="1"/>
    <col min="5" max="5" width="14.7109375" style="44" customWidth="1"/>
    <col min="6" max="6" width="12" style="44" customWidth="1"/>
    <col min="7" max="7" width="15.42578125" style="44" customWidth="1"/>
    <col min="8" max="8" width="12" style="44" customWidth="1"/>
    <col min="9" max="9" width="14.85546875" style="44" customWidth="1"/>
    <col min="10" max="10" width="12" style="44" customWidth="1"/>
    <col min="11" max="11" width="15.5703125" style="44" customWidth="1"/>
    <col min="12" max="16384" width="9.140625" style="44"/>
  </cols>
  <sheetData>
    <row r="1" spans="1:9" ht="21" x14ac:dyDescent="0.35">
      <c r="A1" s="71" t="s">
        <v>172</v>
      </c>
    </row>
    <row r="3" spans="1:9" ht="18.75" x14ac:dyDescent="0.3">
      <c r="A3" s="43" t="s">
        <v>171</v>
      </c>
      <c r="I3" s="43" t="s">
        <v>143</v>
      </c>
    </row>
    <row r="4" spans="1:9" ht="16.5" thickBot="1" x14ac:dyDescent="0.3">
      <c r="A4" s="37"/>
    </row>
    <row r="5" spans="1:9" ht="18.75" x14ac:dyDescent="0.3">
      <c r="A5" s="46" t="s">
        <v>147</v>
      </c>
      <c r="B5" s="47"/>
      <c r="C5" s="48" t="s">
        <v>140</v>
      </c>
      <c r="D5" s="47"/>
      <c r="E5" s="47"/>
      <c r="F5" s="47"/>
      <c r="G5" s="49"/>
    </row>
    <row r="6" spans="1:9" ht="16.5" thickBot="1" x14ac:dyDescent="0.3">
      <c r="A6" s="50" t="s">
        <v>58</v>
      </c>
      <c r="B6" s="51"/>
      <c r="C6" s="51" t="s">
        <v>137</v>
      </c>
      <c r="D6" s="51"/>
      <c r="E6" s="51"/>
      <c r="F6" s="51"/>
      <c r="G6" s="52"/>
    </row>
    <row r="7" spans="1:9" s="76" customFormat="1" ht="33" customHeight="1" x14ac:dyDescent="0.25">
      <c r="A7" s="62" t="s">
        <v>3</v>
      </c>
      <c r="B7" s="131" t="s">
        <v>153</v>
      </c>
      <c r="C7" s="132"/>
      <c r="D7" s="131" t="s">
        <v>154</v>
      </c>
      <c r="E7" s="132"/>
      <c r="F7" s="147" t="s">
        <v>152</v>
      </c>
      <c r="G7" s="148"/>
    </row>
    <row r="8" spans="1:9" x14ac:dyDescent="0.25">
      <c r="A8" s="74" t="s">
        <v>46</v>
      </c>
      <c r="B8" s="133">
        <v>7000</v>
      </c>
      <c r="C8" s="134"/>
      <c r="D8" s="143">
        <v>3872</v>
      </c>
      <c r="E8" s="144"/>
      <c r="F8" s="149">
        <f>D8*B8</f>
        <v>27104000</v>
      </c>
      <c r="G8" s="150"/>
    </row>
    <row r="9" spans="1:9" x14ac:dyDescent="0.25">
      <c r="A9" s="74">
        <v>909</v>
      </c>
      <c r="B9" s="133">
        <v>7000</v>
      </c>
      <c r="C9" s="134"/>
      <c r="D9" s="143">
        <v>1782</v>
      </c>
      <c r="E9" s="144"/>
      <c r="F9" s="149">
        <f t="shared" ref="F9:F10" si="0">D9*B9</f>
        <v>12474000</v>
      </c>
      <c r="G9" s="150"/>
    </row>
    <row r="10" spans="1:9" ht="15.75" thickBot="1" x14ac:dyDescent="0.3">
      <c r="A10" s="75" t="s">
        <v>139</v>
      </c>
      <c r="B10" s="135">
        <v>2300</v>
      </c>
      <c r="C10" s="136"/>
      <c r="D10" s="145">
        <v>571</v>
      </c>
      <c r="E10" s="146"/>
      <c r="F10" s="151">
        <f t="shared" si="0"/>
        <v>1313300</v>
      </c>
      <c r="G10" s="152"/>
    </row>
    <row r="11" spans="1:9" ht="15.75" thickBot="1" x14ac:dyDescent="0.3">
      <c r="A11" s="54"/>
      <c r="B11" s="58"/>
      <c r="C11" s="58"/>
      <c r="D11" s="58"/>
      <c r="E11" s="58"/>
      <c r="F11" s="58"/>
      <c r="G11" s="51"/>
    </row>
    <row r="12" spans="1:9" ht="20.25" customHeight="1" x14ac:dyDescent="0.35">
      <c r="A12" s="105" t="s">
        <v>146</v>
      </c>
      <c r="B12" s="63"/>
      <c r="C12" s="63"/>
      <c r="D12" s="102"/>
      <c r="E12" s="103"/>
      <c r="F12" s="103"/>
      <c r="G12" s="104"/>
      <c r="H12" s="83"/>
      <c r="I12" s="64"/>
    </row>
    <row r="13" spans="1:9" ht="15.75" thickBot="1" x14ac:dyDescent="0.3">
      <c r="A13" s="98" t="s">
        <v>59</v>
      </c>
      <c r="B13" s="99" t="s">
        <v>52</v>
      </c>
      <c r="C13" s="99"/>
      <c r="D13" s="99" t="s">
        <v>151</v>
      </c>
      <c r="E13" s="99"/>
      <c r="F13" s="100" t="s">
        <v>150</v>
      </c>
      <c r="G13" s="100"/>
      <c r="H13" s="67"/>
      <c r="I13" s="101"/>
    </row>
    <row r="14" spans="1:9" x14ac:dyDescent="0.25">
      <c r="A14" s="70"/>
      <c r="B14" s="94" t="s">
        <v>3</v>
      </c>
      <c r="C14" s="95" t="s">
        <v>19</v>
      </c>
      <c r="D14" s="95" t="s">
        <v>21</v>
      </c>
      <c r="E14" s="95" t="s">
        <v>3</v>
      </c>
      <c r="F14" s="95" t="s">
        <v>148</v>
      </c>
      <c r="G14" s="95" t="s">
        <v>21</v>
      </c>
      <c r="H14" s="96"/>
      <c r="I14" s="97" t="s">
        <v>76</v>
      </c>
    </row>
    <row r="15" spans="1:9" x14ac:dyDescent="0.25">
      <c r="A15" s="87" t="s">
        <v>65</v>
      </c>
      <c r="B15" s="92" t="s">
        <v>46</v>
      </c>
      <c r="C15" s="57">
        <v>378</v>
      </c>
      <c r="D15" s="57">
        <f>C15*B8</f>
        <v>2646000</v>
      </c>
      <c r="E15" s="93" t="s">
        <v>163</v>
      </c>
      <c r="F15" s="57">
        <v>1631</v>
      </c>
      <c r="G15" s="57">
        <f>F15*B9</f>
        <v>11417000</v>
      </c>
      <c r="H15" s="88"/>
      <c r="I15" s="89">
        <f>C15+F15</f>
        <v>2009</v>
      </c>
    </row>
    <row r="16" spans="1:9" x14ac:dyDescent="0.25">
      <c r="A16" s="87"/>
      <c r="B16" s="92"/>
      <c r="C16" s="57"/>
      <c r="D16" s="57"/>
      <c r="E16" s="93" t="s">
        <v>164</v>
      </c>
      <c r="F16" s="57">
        <v>342</v>
      </c>
      <c r="G16" s="57">
        <f>F16*B10</f>
        <v>786600</v>
      </c>
      <c r="H16" s="88"/>
      <c r="I16" s="89">
        <f t="shared" ref="I16:I24" si="1">C16+F16</f>
        <v>342</v>
      </c>
    </row>
    <row r="17" spans="1:11" x14ac:dyDescent="0.25">
      <c r="A17" s="87" t="s">
        <v>135</v>
      </c>
      <c r="B17" s="92" t="s">
        <v>158</v>
      </c>
      <c r="C17" s="57">
        <v>388</v>
      </c>
      <c r="D17" s="57">
        <f>C17*B8</f>
        <v>2716000</v>
      </c>
      <c r="E17" s="93" t="s">
        <v>165</v>
      </c>
      <c r="F17" s="57">
        <v>129</v>
      </c>
      <c r="G17" s="57">
        <f>F17*B9+F18*B10+F19*B9</f>
        <v>1248600</v>
      </c>
      <c r="H17" s="88"/>
      <c r="I17" s="89">
        <f t="shared" si="1"/>
        <v>517</v>
      </c>
    </row>
    <row r="18" spans="1:11" x14ac:dyDescent="0.25">
      <c r="A18" s="87"/>
      <c r="B18" s="92"/>
      <c r="C18" s="57"/>
      <c r="D18" s="57"/>
      <c r="E18" s="93" t="s">
        <v>166</v>
      </c>
      <c r="F18" s="57">
        <v>132</v>
      </c>
      <c r="G18" s="57"/>
      <c r="H18" s="88"/>
      <c r="I18" s="89">
        <f t="shared" si="1"/>
        <v>132</v>
      </c>
    </row>
    <row r="19" spans="1:11" x14ac:dyDescent="0.25">
      <c r="A19" s="87"/>
      <c r="B19" s="92"/>
      <c r="C19" s="57"/>
      <c r="D19" s="57"/>
      <c r="E19" s="93" t="s">
        <v>174</v>
      </c>
      <c r="F19" s="57">
        <v>6</v>
      </c>
      <c r="G19" s="57"/>
      <c r="H19" s="88"/>
      <c r="I19" s="89">
        <f t="shared" si="1"/>
        <v>6</v>
      </c>
    </row>
    <row r="20" spans="1:11" x14ac:dyDescent="0.25">
      <c r="A20" s="87" t="s">
        <v>70</v>
      </c>
      <c r="B20" s="92" t="s">
        <v>159</v>
      </c>
      <c r="C20" s="57">
        <v>700</v>
      </c>
      <c r="D20" s="57">
        <f>C20*$B$8</f>
        <v>4900000</v>
      </c>
      <c r="E20" s="93" t="s">
        <v>167</v>
      </c>
      <c r="F20" s="57">
        <v>13</v>
      </c>
      <c r="G20" s="57">
        <f>F20*B9+F21*B10</f>
        <v>314100</v>
      </c>
      <c r="H20" s="88"/>
      <c r="I20" s="89">
        <f t="shared" si="1"/>
        <v>713</v>
      </c>
    </row>
    <row r="21" spans="1:11" x14ac:dyDescent="0.25">
      <c r="A21" s="87"/>
      <c r="B21" s="92"/>
      <c r="C21" s="57"/>
      <c r="D21" s="57"/>
      <c r="E21" s="93" t="s">
        <v>168</v>
      </c>
      <c r="F21" s="57">
        <v>97</v>
      </c>
      <c r="G21" s="57"/>
      <c r="H21" s="88"/>
      <c r="I21" s="89">
        <f t="shared" si="1"/>
        <v>97</v>
      </c>
    </row>
    <row r="22" spans="1:11" x14ac:dyDescent="0.25">
      <c r="A22" s="87" t="s">
        <v>71</v>
      </c>
      <c r="B22" s="92" t="s">
        <v>160</v>
      </c>
      <c r="C22" s="57">
        <v>799</v>
      </c>
      <c r="D22" s="57">
        <f t="shared" ref="D22:D24" si="2">C22*$B$8</f>
        <v>5593000</v>
      </c>
      <c r="E22" s="93" t="s">
        <v>169</v>
      </c>
      <c r="F22" s="57">
        <v>1</v>
      </c>
      <c r="G22" s="57">
        <f>F22*B10</f>
        <v>2300</v>
      </c>
      <c r="H22" s="88"/>
      <c r="I22" s="89">
        <f t="shared" si="1"/>
        <v>800</v>
      </c>
    </row>
    <row r="23" spans="1:11" x14ac:dyDescent="0.25">
      <c r="A23" s="87" t="s">
        <v>72</v>
      </c>
      <c r="B23" s="92" t="s">
        <v>161</v>
      </c>
      <c r="C23" s="57">
        <v>800</v>
      </c>
      <c r="D23" s="57">
        <f t="shared" si="2"/>
        <v>5600000</v>
      </c>
      <c r="E23" s="91"/>
      <c r="F23" s="57"/>
      <c r="G23" s="57"/>
      <c r="H23" s="88"/>
      <c r="I23" s="89">
        <f t="shared" si="1"/>
        <v>800</v>
      </c>
    </row>
    <row r="24" spans="1:11" x14ac:dyDescent="0.25">
      <c r="A24" s="87" t="s">
        <v>138</v>
      </c>
      <c r="B24" s="92" t="s">
        <v>162</v>
      </c>
      <c r="C24" s="57">
        <v>801</v>
      </c>
      <c r="D24" s="57">
        <f t="shared" si="2"/>
        <v>5607000</v>
      </c>
      <c r="E24" s="91"/>
      <c r="F24" s="57"/>
      <c r="G24" s="57"/>
      <c r="H24" s="88"/>
      <c r="I24" s="89">
        <f t="shared" si="1"/>
        <v>801</v>
      </c>
    </row>
    <row r="25" spans="1:11" ht="15.75" thickBot="1" x14ac:dyDescent="0.3">
      <c r="A25" s="65" t="s">
        <v>136</v>
      </c>
      <c r="B25" s="90"/>
      <c r="C25" s="66"/>
      <c r="D25" s="66"/>
      <c r="E25" s="66"/>
      <c r="F25" s="66"/>
      <c r="G25" s="66"/>
      <c r="H25" s="66"/>
      <c r="I25" s="68">
        <f>SUM(I15:I24)</f>
        <v>6217</v>
      </c>
    </row>
    <row r="26" spans="1:11" x14ac:dyDescent="0.25">
      <c r="A26" s="54"/>
      <c r="B26" s="51"/>
      <c r="C26" s="51"/>
      <c r="D26" s="51"/>
      <c r="E26" s="55"/>
      <c r="F26" s="51"/>
      <c r="G26" s="51"/>
    </row>
    <row r="27" spans="1:11" ht="15.75" thickBot="1" x14ac:dyDescent="0.3">
      <c r="A27" s="51"/>
      <c r="B27" s="51"/>
      <c r="C27" s="51"/>
      <c r="D27" s="51"/>
      <c r="E27" s="51"/>
      <c r="F27" s="51"/>
      <c r="G27" s="51"/>
    </row>
    <row r="28" spans="1:11" ht="21" x14ac:dyDescent="0.35">
      <c r="A28" s="106" t="s">
        <v>144</v>
      </c>
      <c r="B28" s="47"/>
      <c r="C28" s="48" t="s">
        <v>145</v>
      </c>
      <c r="D28" s="47"/>
      <c r="E28" s="47"/>
      <c r="F28" s="47"/>
      <c r="G28" s="47"/>
      <c r="H28" s="47"/>
      <c r="I28" s="47"/>
      <c r="J28" s="47"/>
      <c r="K28" s="49"/>
    </row>
    <row r="29" spans="1:11" ht="16.5" thickBot="1" x14ac:dyDescent="0.3">
      <c r="A29" s="69" t="s">
        <v>58</v>
      </c>
      <c r="B29" s="41"/>
      <c r="C29" s="41" t="s">
        <v>137</v>
      </c>
      <c r="D29" s="41"/>
      <c r="E29" s="41"/>
      <c r="F29" s="41"/>
      <c r="G29" s="41"/>
      <c r="H29" s="41"/>
      <c r="I29" s="41"/>
      <c r="J29" s="41"/>
      <c r="K29" s="56"/>
    </row>
    <row r="30" spans="1:11" ht="15.75" thickBot="1" x14ac:dyDescent="0.3">
      <c r="A30" s="77" t="s">
        <v>59</v>
      </c>
      <c r="B30" s="78" t="s">
        <v>85</v>
      </c>
      <c r="C30" s="79" t="s">
        <v>76</v>
      </c>
      <c r="D30" s="84"/>
      <c r="E30" s="51"/>
      <c r="F30" s="85"/>
      <c r="G30" s="51"/>
      <c r="H30" s="85"/>
      <c r="I30" s="51"/>
      <c r="J30" s="51"/>
      <c r="K30" s="52"/>
    </row>
    <row r="31" spans="1:11" x14ac:dyDescent="0.25">
      <c r="A31" s="80"/>
      <c r="B31" s="81"/>
      <c r="C31" s="82"/>
      <c r="D31" s="140" t="s">
        <v>52</v>
      </c>
      <c r="E31" s="141"/>
      <c r="F31" s="141"/>
      <c r="G31" s="153"/>
      <c r="H31" s="140" t="s">
        <v>149</v>
      </c>
      <c r="I31" s="141"/>
      <c r="J31" s="141"/>
      <c r="K31" s="142"/>
    </row>
    <row r="32" spans="1:11" x14ac:dyDescent="0.25">
      <c r="A32" s="53"/>
      <c r="B32" s="61"/>
      <c r="C32" s="72"/>
      <c r="D32" s="137" t="s">
        <v>82</v>
      </c>
      <c r="E32" s="138"/>
      <c r="F32" s="137" t="s">
        <v>84</v>
      </c>
      <c r="G32" s="138"/>
      <c r="H32" s="137" t="s">
        <v>82</v>
      </c>
      <c r="I32" s="138"/>
      <c r="J32" s="137" t="s">
        <v>84</v>
      </c>
      <c r="K32" s="139"/>
    </row>
    <row r="33" spans="1:11" ht="17.25" x14ac:dyDescent="0.25">
      <c r="A33" s="53"/>
      <c r="B33" s="61"/>
      <c r="C33" s="45"/>
      <c r="D33" s="72" t="s">
        <v>141</v>
      </c>
      <c r="E33" s="72" t="s">
        <v>6</v>
      </c>
      <c r="F33" s="72" t="s">
        <v>141</v>
      </c>
      <c r="G33" s="72" t="s">
        <v>6</v>
      </c>
      <c r="H33" s="72" t="s">
        <v>141</v>
      </c>
      <c r="I33" s="72" t="s">
        <v>6</v>
      </c>
      <c r="J33" s="72" t="s">
        <v>141</v>
      </c>
      <c r="K33" s="73" t="s">
        <v>6</v>
      </c>
    </row>
    <row r="34" spans="1:11" s="120" customFormat="1" x14ac:dyDescent="0.25">
      <c r="A34" s="59" t="s">
        <v>65</v>
      </c>
      <c r="B34" s="118" t="s">
        <v>170</v>
      </c>
      <c r="C34" s="60">
        <v>2347</v>
      </c>
      <c r="D34" s="60">
        <v>0</v>
      </c>
      <c r="E34" s="60"/>
      <c r="F34" s="123">
        <v>378</v>
      </c>
      <c r="G34" s="123">
        <f>D15</f>
        <v>2646000</v>
      </c>
      <c r="H34" s="123">
        <v>378</v>
      </c>
      <c r="I34" s="123">
        <f>D15</f>
        <v>2646000</v>
      </c>
      <c r="J34" s="60">
        <v>0</v>
      </c>
      <c r="K34" s="119"/>
    </row>
    <row r="35" spans="1:11" s="124" customFormat="1" x14ac:dyDescent="0.25">
      <c r="A35" s="121" t="s">
        <v>135</v>
      </c>
      <c r="B35" s="122" t="s">
        <v>52</v>
      </c>
      <c r="C35" s="123">
        <v>656</v>
      </c>
      <c r="D35" s="60">
        <v>267</v>
      </c>
      <c r="E35" s="60">
        <f>G17</f>
        <v>1248600</v>
      </c>
      <c r="F35" s="123">
        <v>0</v>
      </c>
      <c r="G35" s="123"/>
      <c r="H35" s="123">
        <v>0</v>
      </c>
      <c r="I35" s="123"/>
      <c r="J35" s="60">
        <v>267</v>
      </c>
      <c r="K35" s="60">
        <f>G17</f>
        <v>1248600</v>
      </c>
    </row>
    <row r="36" spans="1:11" s="124" customFormat="1" x14ac:dyDescent="0.25">
      <c r="A36" s="121" t="s">
        <v>70</v>
      </c>
      <c r="B36" s="122" t="s">
        <v>52</v>
      </c>
      <c r="C36" s="123">
        <v>809</v>
      </c>
      <c r="D36" s="60">
        <v>110</v>
      </c>
      <c r="E36" s="60">
        <f>G20</f>
        <v>314100</v>
      </c>
      <c r="F36" s="123">
        <v>0</v>
      </c>
      <c r="G36" s="123"/>
      <c r="H36" s="123">
        <v>0</v>
      </c>
      <c r="I36" s="123"/>
      <c r="J36" s="60">
        <v>110</v>
      </c>
      <c r="K36" s="60">
        <f>G20</f>
        <v>314100</v>
      </c>
    </row>
    <row r="37" spans="1:11" s="124" customFormat="1" x14ac:dyDescent="0.25">
      <c r="A37" s="121" t="s">
        <v>71</v>
      </c>
      <c r="B37" s="122" t="s">
        <v>52</v>
      </c>
      <c r="C37" s="123">
        <v>800</v>
      </c>
      <c r="D37" s="60">
        <v>1</v>
      </c>
      <c r="E37" s="60">
        <f>G22</f>
        <v>2300</v>
      </c>
      <c r="F37" s="123">
        <v>0</v>
      </c>
      <c r="G37" s="123"/>
      <c r="H37" s="123">
        <v>0</v>
      </c>
      <c r="I37" s="123"/>
      <c r="J37" s="60">
        <v>1</v>
      </c>
      <c r="K37" s="60">
        <f>G22</f>
        <v>2300</v>
      </c>
    </row>
    <row r="38" spans="1:11" s="11" customFormat="1" ht="6.75" customHeight="1" x14ac:dyDescent="0.25">
      <c r="A38" s="53"/>
      <c r="B38" s="61"/>
      <c r="C38" s="86"/>
      <c r="D38" s="86"/>
      <c r="E38" s="86"/>
      <c r="F38" s="86"/>
      <c r="G38" s="86"/>
      <c r="H38" s="86"/>
      <c r="I38" s="86"/>
      <c r="J38" s="86"/>
      <c r="K38" s="125"/>
    </row>
    <row r="39" spans="1:11" s="43" customFormat="1" ht="18.75" x14ac:dyDescent="0.3">
      <c r="A39" s="107"/>
      <c r="B39" s="108" t="s">
        <v>86</v>
      </c>
      <c r="C39" s="109"/>
      <c r="D39" s="111">
        <f>SUM(D34:D36)</f>
        <v>377</v>
      </c>
      <c r="E39" s="111">
        <f>SUM(E34:E36)</f>
        <v>1562700</v>
      </c>
      <c r="F39" s="109"/>
      <c r="G39" s="109"/>
      <c r="H39" s="110">
        <f>SUM(H34:H37)</f>
        <v>378</v>
      </c>
      <c r="I39" s="110">
        <f>SUM(I34:I36)</f>
        <v>2646000</v>
      </c>
      <c r="J39" s="109"/>
      <c r="K39" s="112"/>
    </row>
    <row r="40" spans="1:11" s="43" customFormat="1" ht="18.75" x14ac:dyDescent="0.3">
      <c r="A40" s="107"/>
      <c r="B40" s="108" t="s">
        <v>97</v>
      </c>
      <c r="C40" s="109"/>
      <c r="D40" s="109"/>
      <c r="E40" s="109"/>
      <c r="F40" s="110">
        <f>SUM(F34:F36)</f>
        <v>378</v>
      </c>
      <c r="G40" s="110">
        <f>SUM(G34:G36)</f>
        <v>2646000</v>
      </c>
      <c r="H40" s="109"/>
      <c r="I40" s="109"/>
      <c r="J40" s="111">
        <f>SUM(J34:J36)</f>
        <v>377</v>
      </c>
      <c r="K40" s="126">
        <f>SUM(K34:K36)</f>
        <v>1562700</v>
      </c>
    </row>
    <row r="41" spans="1:11" s="43" customFormat="1" ht="19.5" thickBot="1" x14ac:dyDescent="0.35">
      <c r="A41" s="113"/>
      <c r="B41" s="114" t="s">
        <v>142</v>
      </c>
      <c r="C41" s="115"/>
      <c r="D41" s="127">
        <f>D39-F40</f>
        <v>-1</v>
      </c>
      <c r="E41" s="127">
        <f>E39-G40</f>
        <v>-1083300</v>
      </c>
      <c r="F41" s="115"/>
      <c r="G41" s="115"/>
      <c r="H41" s="115"/>
      <c r="I41" s="115"/>
      <c r="J41" s="127">
        <f>J40-H39</f>
        <v>-1</v>
      </c>
      <c r="K41" s="128">
        <f>K40-I39</f>
        <v>-1083300</v>
      </c>
    </row>
    <row r="43" spans="1:11" ht="15.75" x14ac:dyDescent="0.25">
      <c r="A43" s="37" t="s">
        <v>157</v>
      </c>
      <c r="D43" s="11"/>
    </row>
    <row r="44" spans="1:11" ht="15.75" x14ac:dyDescent="0.25">
      <c r="A44" s="116" t="s">
        <v>156</v>
      </c>
    </row>
    <row r="45" spans="1:11" ht="15.75" x14ac:dyDescent="0.25">
      <c r="A45" s="116" t="s">
        <v>155</v>
      </c>
    </row>
    <row r="46" spans="1:11" ht="15.75" x14ac:dyDescent="0.25">
      <c r="A46" s="117" t="s">
        <v>173</v>
      </c>
      <c r="I46" s="44" t="s">
        <v>176</v>
      </c>
    </row>
    <row r="47" spans="1:11" ht="15.75" x14ac:dyDescent="0.25">
      <c r="A47" s="117" t="s">
        <v>177</v>
      </c>
    </row>
    <row r="48" spans="1:11" ht="15.75" x14ac:dyDescent="0.25">
      <c r="A48" s="117" t="s">
        <v>178</v>
      </c>
      <c r="I48" s="44" t="s">
        <v>175</v>
      </c>
    </row>
  </sheetData>
  <mergeCells count="18">
    <mergeCell ref="J32:K32"/>
    <mergeCell ref="H31:K31"/>
    <mergeCell ref="D7:E7"/>
    <mergeCell ref="D8:E8"/>
    <mergeCell ref="D9:E9"/>
    <mergeCell ref="D10:E10"/>
    <mergeCell ref="F7:G7"/>
    <mergeCell ref="F8:G8"/>
    <mergeCell ref="F9:G9"/>
    <mergeCell ref="F10:G10"/>
    <mergeCell ref="D31:G31"/>
    <mergeCell ref="D32:E32"/>
    <mergeCell ref="F32:G32"/>
    <mergeCell ref="B7:C7"/>
    <mergeCell ref="B8:C8"/>
    <mergeCell ref="B9:C9"/>
    <mergeCell ref="B10:C10"/>
    <mergeCell ref="H32:I3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FS_ne</vt:lpstr>
      <vt:lpstr>Preparcelace_V1</vt:lpstr>
      <vt:lpstr>Pokus 2_ne blbost</vt:lpstr>
      <vt:lpstr>Hejtich x obec V1</vt:lpstr>
      <vt:lpstr>Pv x hejtich x o</vt:lpstr>
      <vt:lpstr>Hejtich x MC V6_2 finance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Matejka</dc:creator>
  <cp:lastModifiedBy>Pavel</cp:lastModifiedBy>
  <cp:lastPrinted>2020-03-08T09:04:07Z</cp:lastPrinted>
  <dcterms:created xsi:type="dcterms:W3CDTF">2019-06-18T10:53:55Z</dcterms:created>
  <dcterms:modified xsi:type="dcterms:W3CDTF">2020-12-08T21:11:22Z</dcterms:modified>
</cp:coreProperties>
</file>